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G30" i="1"/>
  <c r="BF30" i="1"/>
  <c r="BE30" i="1"/>
  <c r="BD30" i="1"/>
  <c r="BH30" i="1" s="1"/>
  <c r="BI30" i="1" s="1"/>
  <c r="BC30" i="1"/>
  <c r="AZ30" i="1"/>
  <c r="AX30" i="1"/>
  <c r="AS30" i="1"/>
  <c r="AL30" i="1"/>
  <c r="AM30" i="1" s="1"/>
  <c r="AG30" i="1"/>
  <c r="AE30" i="1" s="1"/>
  <c r="H30" i="1" s="1"/>
  <c r="AV30" i="1" s="1"/>
  <c r="W30" i="1"/>
  <c r="V30" i="1"/>
  <c r="N30" i="1"/>
  <c r="L30" i="1"/>
  <c r="BM29" i="1"/>
  <c r="BL29" i="1"/>
  <c r="BK29" i="1" s="1"/>
  <c r="BJ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I29" i="1" s="1"/>
  <c r="W29" i="1"/>
  <c r="V29" i="1"/>
  <c r="U29" i="1" s="1"/>
  <c r="N29" i="1"/>
  <c r="BM28" i="1"/>
  <c r="BL28" i="1"/>
  <c r="BJ28" i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 s="1"/>
  <c r="W27" i="1"/>
  <c r="U27" i="1" s="1"/>
  <c r="V27" i="1"/>
  <c r="N27" i="1"/>
  <c r="G27" i="1"/>
  <c r="Y27" i="1" s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L26" i="1"/>
  <c r="BM25" i="1"/>
  <c r="BL25" i="1"/>
  <c r="BK25" i="1" s="1"/>
  <c r="AU25" i="1" s="1"/>
  <c r="AW25" i="1" s="1"/>
  <c r="BJ25" i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 s="1"/>
  <c r="I25" i="1" s="1"/>
  <c r="W25" i="1"/>
  <c r="V25" i="1"/>
  <c r="U25" i="1" s="1"/>
  <c r="N25" i="1"/>
  <c r="BM24" i="1"/>
  <c r="BL24" i="1"/>
  <c r="BJ24" i="1"/>
  <c r="BK24" i="1" s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 s="1"/>
  <c r="W24" i="1"/>
  <c r="V24" i="1"/>
  <c r="N24" i="1"/>
  <c r="BM23" i="1"/>
  <c r="BL23" i="1"/>
  <c r="BJ23" i="1"/>
  <c r="BK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U23" i="1" s="1"/>
  <c r="V23" i="1"/>
  <c r="N23" i="1"/>
  <c r="G23" i="1"/>
  <c r="Y23" i="1" s="1"/>
  <c r="BM22" i="1"/>
  <c r="BL22" i="1"/>
  <c r="BJ22" i="1"/>
  <c r="BK22" i="1" s="1"/>
  <c r="BG22" i="1"/>
  <c r="BF22" i="1"/>
  <c r="BE22" i="1"/>
  <c r="BD22" i="1"/>
  <c r="BH22" i="1" s="1"/>
  <c r="BI22" i="1" s="1"/>
  <c r="BC22" i="1"/>
  <c r="AZ22" i="1"/>
  <c r="AX22" i="1"/>
  <c r="AS22" i="1"/>
  <c r="AL22" i="1"/>
  <c r="AM22" i="1" s="1"/>
  <c r="AG22" i="1"/>
  <c r="AE22" i="1" s="1"/>
  <c r="W22" i="1"/>
  <c r="V22" i="1"/>
  <c r="U22" i="1" s="1"/>
  <c r="N22" i="1"/>
  <c r="L22" i="1"/>
  <c r="BM21" i="1"/>
  <c r="BL21" i="1"/>
  <c r="BJ21" i="1"/>
  <c r="BK21" i="1" s="1"/>
  <c r="AU21" i="1" s="1"/>
  <c r="BG21" i="1"/>
  <c r="BF21" i="1"/>
  <c r="BE21" i="1"/>
  <c r="BD21" i="1"/>
  <c r="BH21" i="1" s="1"/>
  <c r="BI21" i="1" s="1"/>
  <c r="BC21" i="1"/>
  <c r="AX21" i="1" s="1"/>
  <c r="AZ21" i="1"/>
  <c r="AS21" i="1"/>
  <c r="AW21" i="1" s="1"/>
  <c r="AL21" i="1"/>
  <c r="AM21" i="1" s="1"/>
  <c r="AG21" i="1"/>
  <c r="AE21" i="1"/>
  <c r="I21" i="1" s="1"/>
  <c r="W21" i="1"/>
  <c r="V21" i="1"/>
  <c r="U21" i="1" s="1"/>
  <c r="N21" i="1"/>
  <c r="BM20" i="1"/>
  <c r="BL20" i="1"/>
  <c r="BJ20" i="1"/>
  <c r="BK20" i="1" s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AF20" i="1" s="1"/>
  <c r="W20" i="1"/>
  <c r="V20" i="1"/>
  <c r="N20" i="1"/>
  <c r="BM19" i="1"/>
  <c r="BL19" i="1"/>
  <c r="BJ19" i="1"/>
  <c r="BK19" i="1" s="1"/>
  <c r="BG19" i="1"/>
  <c r="BF19" i="1"/>
  <c r="BE19" i="1"/>
  <c r="BD19" i="1"/>
  <c r="BH19" i="1" s="1"/>
  <c r="BI19" i="1" s="1"/>
  <c r="BC19" i="1"/>
  <c r="AX19" i="1" s="1"/>
  <c r="AZ19" i="1"/>
  <c r="AS19" i="1"/>
  <c r="AM19" i="1"/>
  <c r="AL19" i="1"/>
  <c r="AG19" i="1"/>
  <c r="AE19" i="1" s="1"/>
  <c r="W19" i="1"/>
  <c r="V19" i="1"/>
  <c r="U19" i="1"/>
  <c r="N19" i="1"/>
  <c r="AU19" i="1" l="1"/>
  <c r="Q19" i="1"/>
  <c r="AU29" i="1"/>
  <c r="AW29" i="1" s="1"/>
  <c r="Q29" i="1"/>
  <c r="AW19" i="1"/>
  <c r="L19" i="1"/>
  <c r="I19" i="1"/>
  <c r="U30" i="1"/>
  <c r="BK30" i="1"/>
  <c r="U24" i="1"/>
  <c r="Q27" i="1"/>
  <c r="U20" i="1"/>
  <c r="Q23" i="1"/>
  <c r="AF19" i="1"/>
  <c r="I20" i="1"/>
  <c r="L20" i="1"/>
  <c r="H20" i="1"/>
  <c r="AV20" i="1" s="1"/>
  <c r="G20" i="1"/>
  <c r="Q24" i="1"/>
  <c r="AU24" i="1"/>
  <c r="AW24" i="1" s="1"/>
  <c r="G26" i="1"/>
  <c r="AF26" i="1"/>
  <c r="I26" i="1"/>
  <c r="L29" i="1"/>
  <c r="H29" i="1"/>
  <c r="AV29" i="1" s="1"/>
  <c r="AY29" i="1" s="1"/>
  <c r="G29" i="1"/>
  <c r="AF29" i="1"/>
  <c r="AU30" i="1"/>
  <c r="AY30" i="1" s="1"/>
  <c r="Q30" i="1"/>
  <c r="Q20" i="1"/>
  <c r="AU20" i="1"/>
  <c r="G22" i="1"/>
  <c r="AF22" i="1"/>
  <c r="I22" i="1"/>
  <c r="L25" i="1"/>
  <c r="H25" i="1"/>
  <c r="AV25" i="1" s="1"/>
  <c r="AY25" i="1" s="1"/>
  <c r="G25" i="1"/>
  <c r="AF25" i="1"/>
  <c r="AU26" i="1"/>
  <c r="AY26" i="1" s="1"/>
  <c r="Q26" i="1"/>
  <c r="R29" i="1"/>
  <c r="S29" i="1" s="1"/>
  <c r="Z29" i="1" s="1"/>
  <c r="G19" i="1"/>
  <c r="Q21" i="1"/>
  <c r="AF23" i="1"/>
  <c r="I23" i="1"/>
  <c r="L23" i="1"/>
  <c r="H23" i="1"/>
  <c r="AV23" i="1" s="1"/>
  <c r="AY23" i="1" s="1"/>
  <c r="R23" i="1"/>
  <c r="S23" i="1" s="1"/>
  <c r="I24" i="1"/>
  <c r="L24" i="1"/>
  <c r="H24" i="1"/>
  <c r="AV24" i="1" s="1"/>
  <c r="AY24" i="1" s="1"/>
  <c r="G24" i="1"/>
  <c r="BK28" i="1"/>
  <c r="G30" i="1"/>
  <c r="AF30" i="1"/>
  <c r="I30" i="1"/>
  <c r="H19" i="1"/>
  <c r="AV19" i="1" s="1"/>
  <c r="AY19" i="1" s="1"/>
  <c r="AW20" i="1"/>
  <c r="L21" i="1"/>
  <c r="H21" i="1"/>
  <c r="AV21" i="1" s="1"/>
  <c r="AY21" i="1" s="1"/>
  <c r="G21" i="1"/>
  <c r="AF21" i="1"/>
  <c r="H22" i="1"/>
  <c r="AV22" i="1" s="1"/>
  <c r="AU22" i="1"/>
  <c r="AW22" i="1" s="1"/>
  <c r="Q22" i="1"/>
  <c r="Q25" i="1"/>
  <c r="AW26" i="1"/>
  <c r="AF27" i="1"/>
  <c r="I27" i="1"/>
  <c r="L27" i="1"/>
  <c r="H27" i="1"/>
  <c r="AV27" i="1" s="1"/>
  <c r="AY27" i="1" s="1"/>
  <c r="R27" i="1"/>
  <c r="S27" i="1" s="1"/>
  <c r="Z27" i="1" s="1"/>
  <c r="I28" i="1"/>
  <c r="L28" i="1"/>
  <c r="H28" i="1"/>
  <c r="AV28" i="1" s="1"/>
  <c r="G28" i="1"/>
  <c r="O27" i="1" l="1"/>
  <c r="M27" i="1" s="1"/>
  <c r="P27" i="1" s="1"/>
  <c r="J27" i="1" s="1"/>
  <c r="K27" i="1" s="1"/>
  <c r="AY22" i="1"/>
  <c r="T23" i="1"/>
  <c r="X23" i="1" s="1"/>
  <c r="AA23" i="1"/>
  <c r="O23" i="1"/>
  <c r="M23" i="1" s="1"/>
  <c r="P23" i="1" s="1"/>
  <c r="J23" i="1" s="1"/>
  <c r="K23" i="1" s="1"/>
  <c r="Y22" i="1"/>
  <c r="R25" i="1"/>
  <c r="S25" i="1" s="1"/>
  <c r="O25" i="1"/>
  <c r="M25" i="1" s="1"/>
  <c r="P25" i="1" s="1"/>
  <c r="J25" i="1" s="1"/>
  <c r="K25" i="1" s="1"/>
  <c r="Y25" i="1"/>
  <c r="Z23" i="1"/>
  <c r="Y26" i="1"/>
  <c r="T29" i="1"/>
  <c r="X29" i="1" s="1"/>
  <c r="AA29" i="1"/>
  <c r="Y28" i="1"/>
  <c r="R22" i="1"/>
  <c r="S22" i="1" s="1"/>
  <c r="O22" i="1" s="1"/>
  <c r="M22" i="1" s="1"/>
  <c r="P22" i="1" s="1"/>
  <c r="J22" i="1" s="1"/>
  <c r="K22" i="1" s="1"/>
  <c r="Y21" i="1"/>
  <c r="Y30" i="1"/>
  <c r="R21" i="1"/>
  <c r="S21" i="1" s="1"/>
  <c r="R26" i="1"/>
  <c r="S26" i="1" s="1"/>
  <c r="O26" i="1" s="1"/>
  <c r="M26" i="1" s="1"/>
  <c r="P26" i="1" s="1"/>
  <c r="J26" i="1" s="1"/>
  <c r="K26" i="1" s="1"/>
  <c r="R20" i="1"/>
  <c r="S20" i="1" s="1"/>
  <c r="O29" i="1"/>
  <c r="M29" i="1" s="1"/>
  <c r="P29" i="1" s="1"/>
  <c r="J29" i="1" s="1"/>
  <c r="K29" i="1" s="1"/>
  <c r="Y29" i="1"/>
  <c r="Y20" i="1"/>
  <c r="T27" i="1"/>
  <c r="X27" i="1" s="1"/>
  <c r="AA27" i="1"/>
  <c r="AB27" i="1" s="1"/>
  <c r="AW30" i="1"/>
  <c r="Q28" i="1"/>
  <c r="AU28" i="1"/>
  <c r="AW28" i="1" s="1"/>
  <c r="Y24" i="1"/>
  <c r="O24" i="1"/>
  <c r="M24" i="1" s="1"/>
  <c r="P24" i="1" s="1"/>
  <c r="J24" i="1" s="1"/>
  <c r="K24" i="1" s="1"/>
  <c r="Y19" i="1"/>
  <c r="R30" i="1"/>
  <c r="S30" i="1" s="1"/>
  <c r="R24" i="1"/>
  <c r="S24" i="1" s="1"/>
  <c r="AY20" i="1"/>
  <c r="R19" i="1"/>
  <c r="S19" i="1" s="1"/>
  <c r="AY28" i="1" l="1"/>
  <c r="T19" i="1"/>
  <c r="X19" i="1" s="1"/>
  <c r="AA19" i="1"/>
  <c r="Z19" i="1"/>
  <c r="T20" i="1"/>
  <c r="X20" i="1" s="1"/>
  <c r="AA20" i="1"/>
  <c r="Z20" i="1"/>
  <c r="T21" i="1"/>
  <c r="X21" i="1" s="1"/>
  <c r="AA21" i="1"/>
  <c r="Z21" i="1"/>
  <c r="AA30" i="1"/>
  <c r="T30" i="1"/>
  <c r="X30" i="1" s="1"/>
  <c r="Z30" i="1"/>
  <c r="O21" i="1"/>
  <c r="M21" i="1" s="1"/>
  <c r="P21" i="1" s="1"/>
  <c r="J21" i="1" s="1"/>
  <c r="K21" i="1" s="1"/>
  <c r="T25" i="1"/>
  <c r="X25" i="1" s="1"/>
  <c r="AA25" i="1"/>
  <c r="Z25" i="1"/>
  <c r="T24" i="1"/>
  <c r="X24" i="1" s="1"/>
  <c r="AA24" i="1"/>
  <c r="Z24" i="1"/>
  <c r="O19" i="1"/>
  <c r="M19" i="1" s="1"/>
  <c r="P19" i="1" s="1"/>
  <c r="J19" i="1" s="1"/>
  <c r="K19" i="1" s="1"/>
  <c r="AB29" i="1"/>
  <c r="AB23" i="1"/>
  <c r="O20" i="1"/>
  <c r="M20" i="1" s="1"/>
  <c r="P20" i="1" s="1"/>
  <c r="J20" i="1" s="1"/>
  <c r="K20" i="1" s="1"/>
  <c r="R28" i="1"/>
  <c r="S28" i="1" s="1"/>
  <c r="AA26" i="1"/>
  <c r="AB26" i="1" s="1"/>
  <c r="T26" i="1"/>
  <c r="X26" i="1" s="1"/>
  <c r="Z26" i="1"/>
  <c r="O30" i="1"/>
  <c r="M30" i="1" s="1"/>
  <c r="P30" i="1" s="1"/>
  <c r="J30" i="1" s="1"/>
  <c r="K30" i="1" s="1"/>
  <c r="AA22" i="1"/>
  <c r="AB22" i="1" s="1"/>
  <c r="T22" i="1"/>
  <c r="X22" i="1" s="1"/>
  <c r="Z22" i="1"/>
  <c r="AB21" i="1" l="1"/>
  <c r="AB25" i="1"/>
  <c r="AB24" i="1"/>
  <c r="AB30" i="1"/>
  <c r="AB19" i="1"/>
  <c r="T28" i="1"/>
  <c r="X28" i="1" s="1"/>
  <c r="AA28" i="1"/>
  <c r="Z28" i="1"/>
  <c r="O28" i="1"/>
  <c r="M28" i="1" s="1"/>
  <c r="P28" i="1" s="1"/>
  <c r="J28" i="1" s="1"/>
  <c r="K28" i="1" s="1"/>
  <c r="AB20" i="1"/>
  <c r="AB28" i="1" l="1"/>
</calcChain>
</file>

<file path=xl/sharedStrings.xml><?xml version="1.0" encoding="utf-8"?>
<sst xmlns="http://schemas.openxmlformats.org/spreadsheetml/2006/main" count="643" uniqueCount="340">
  <si>
    <t>File opened</t>
  </si>
  <si>
    <t>2020-09-15 16:52:06</t>
  </si>
  <si>
    <t>Console s/n</t>
  </si>
  <si>
    <t>68C-811876</t>
  </si>
  <si>
    <t>Console ver</t>
  </si>
  <si>
    <t>Bluestem v.1.4.05</t>
  </si>
  <si>
    <t>Scripts ver</t>
  </si>
  <si>
    <t>2020.04  1.4.05, May 2020</t>
  </si>
  <si>
    <t>Head s/n</t>
  </si>
  <si>
    <t>68H-711866</t>
  </si>
  <si>
    <t>Head ver</t>
  </si>
  <si>
    <t>1.4.2</t>
  </si>
  <si>
    <t>Head cal</t>
  </si>
  <si>
    <t>{"co2aspan2a": "0.195868", "h2oaspanconc2": "0", "h2obzero": "1.03183", "h2obspan2": "0", "h2oaspan1": "1.07388", "ssa_ref": "39980.7", "flowmeterzero": "0.986842", "tazero": "0.0398865", "co2aspanconc2": "298.9", "chamberpressurezero": "2.6539", "h2obspan1": "1.07787", "co2bspan1": "0.961123", "co2bzero": "0.94549", "co2bspan2": "-0.0290863", "h2oaspanconc1": "19.41", "h2obspanconc2": "0", "co2bspan2b": "0.185713", "h2obspan2a": "0.0949969", "tbzero": "0.120966", "h2oaspan2a": "0.0954223", "h2obspanconc1": "19.41", "h2obspan2b": "0.102394", "co2bspanconc2": "298.9", "co2aspan2b": "0.187145", "co2bspanconc1": "993", "co2aspan2": "-0.0274214", "co2azero": "0.914258", "ssb_ref": "35601.5", "h2oaspan2": "0", "co2aspan1": "0.960839", "oxygen": "21", "h2oaspan2b": "0.102472", "flowbzero": "0.30576", "co2aspanconc1": "993", "h2oazero": "1.03102", "co2bspan2a": "0.194368", "flowazero": "0.27548"}</t>
  </si>
  <si>
    <t>Chamber type</t>
  </si>
  <si>
    <t>6800-01A</t>
  </si>
  <si>
    <t>Chamber s/n</t>
  </si>
  <si>
    <t>MPF-831667</t>
  </si>
  <si>
    <t>Chamber rev</t>
  </si>
  <si>
    <t>0</t>
  </si>
  <si>
    <t>Chamber cal</t>
  </si>
  <si>
    <t>Fluorometer</t>
  </si>
  <si>
    <t>Flr. Version</t>
  </si>
  <si>
    <t>16:52:06</t>
  </si>
  <si>
    <t>Stability Definition:	F (FlrLS): Slp&lt;1 Per=20	ΔCO2 (Meas2): Slp&lt;0.5 Per=20	ΔH2O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</si>
  <si>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</si>
  <si>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</si>
  <si>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</si>
  <si>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</si>
  <si>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</si>
  <si>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</si>
  <si>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</si>
  <si>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</si>
  <si>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</si>
  <si>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</si>
  <si>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</si>
  <si>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</si>
  <si>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</si>
  <si>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</si>
  <si>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</si>
  <si>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</si>
  <si>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</si>
  <si>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</si>
  <si>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</si>
  <si>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</si>
  <si>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</si>
  <si>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</si>
  <si>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</si>
  <si>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</si>
  <si>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</si>
  <si>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</si>
  <si>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</si>
  <si>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</si>
  <si>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</si>
  <si>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</si>
  <si>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</si>
  <si>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</si>
  <si>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</si>
  <si>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</si>
  <si>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</si>
  <si>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</si>
  <si>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</si>
  <si>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</si>
  <si>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</si>
  <si>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</si>
  <si>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</si>
  <si>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</si>
  <si>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</si>
  <si>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</si>
  <si>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</si>
  <si>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</si>
  <si>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</si>
  <si>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</si>
  <si>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</si>
  <si>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</si>
  <si>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</si>
  <si>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</si>
  <si>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</si>
  <si>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</si>
  <si>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</si>
  <si>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2.7503 76.361 375.441 627.426 871.536 1066.28 1275.23 1444.03</t>
  </si>
  <si>
    <t>Fs_true</t>
  </si>
  <si>
    <t>0.321223 100.768 401.041 601.022 800.139 1000.46 1200.19 1400.97</t>
  </si>
  <si>
    <t>leak_wt</t>
  </si>
  <si>
    <t>Sys</t>
  </si>
  <si>
    <t>GasEx</t>
  </si>
  <si>
    <t>Leak</t>
  </si>
  <si>
    <t>FLR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</si>
  <si>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</si>
  <si>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</si>
  <si>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</si>
  <si>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</si>
  <si>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</si>
  <si>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</si>
  <si>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</si>
  <si>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</si>
  <si>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</si>
  <si>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</si>
  <si>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</si>
  <si>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</si>
  <si>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</si>
  <si>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</si>
  <si>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</si>
  <si>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</si>
  <si>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</si>
  <si>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</si>
  <si>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</si>
  <si>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</si>
  <si>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</si>
  <si>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</si>
  <si>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</si>
  <si>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</si>
  <si>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</si>
  <si>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</si>
  <si>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</si>
  <si>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</si>
  <si>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</si>
  <si>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</si>
  <si>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</si>
  <si>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</si>
  <si>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</si>
  <si>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</si>
  <si>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</si>
  <si>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</si>
  <si>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</si>
  <si>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</si>
  <si>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</si>
  <si>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</si>
  <si>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</si>
  <si>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</si>
  <si>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</si>
  <si>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</si>
  <si>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</si>
  <si>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</si>
  <si>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</si>
  <si>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</si>
  <si>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</si>
  <si>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</si>
  <si>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</si>
  <si>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</si>
  <si>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</si>
  <si>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</si>
  <si>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</si>
  <si>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</si>
  <si>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</si>
  <si>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</si>
  <si>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</si>
  <si>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</si>
  <si>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</si>
  <si>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</si>
  <si>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</si>
  <si>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</si>
  <si>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</si>
  <si>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</si>
  <si>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</si>
  <si>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</si>
  <si>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</si>
  <si>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</si>
  <si>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</si>
  <si>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</si>
  <si>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</si>
  <si>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</si>
  <si>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</si>
  <si>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</si>
  <si>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</si>
  <si>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</si>
  <si>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</si>
  <si>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</si>
  <si>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</si>
  <si>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</si>
  <si>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</si>
  <si>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</si>
  <si>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</si>
  <si>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</si>
  <si>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</si>
  <si>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</si>
  <si>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</si>
  <si>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</si>
  <si>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</si>
  <si>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</si>
  <si>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</si>
  <si>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</si>
  <si>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</si>
  <si>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</si>
  <si>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</si>
  <si>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</si>
  <si>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</si>
  <si>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</si>
  <si>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</si>
  <si>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</si>
  <si>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</si>
  <si>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</si>
  <si>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</si>
  <si>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</si>
  <si>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</si>
  <si>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</si>
  <si>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</si>
  <si>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</si>
  <si>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</si>
  <si>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</si>
  <si>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</si>
  <si>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</si>
  <si>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</si>
  <si>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</si>
  <si>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</si>
  <si>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</si>
  <si>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</si>
  <si>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</si>
  <si>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</si>
  <si>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</si>
  <si>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</si>
  <si>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</si>
  <si>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</si>
  <si>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</si>
  <si>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</si>
  <si>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</si>
  <si>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</si>
  <si>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F:MN</t>
  </si>
  <si>
    <t>F:SLP</t>
  </si>
  <si>
    <t>F:SD</t>
  </si>
  <si>
    <t>F:OK</t>
  </si>
  <si>
    <t>ΔH2O:MN</t>
  </si>
  <si>
    <t>ΔH2O:SLP</t>
  </si>
  <si>
    <t>ΔH2O:SD</t>
  </si>
  <si>
    <t>ΔH2O:OK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</si>
  <si>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</si>
  <si>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</si>
  <si>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</si>
  <si>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</si>
  <si>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</si>
  <si>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</si>
  <si>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</si>
  <si>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</si>
  <si>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</si>
  <si>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</si>
  <si>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</si>
  <si>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</si>
  <si>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</si>
  <si>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</si>
  <si>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</si>
  <si>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</si>
  <si>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</si>
  <si>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</si>
  <si>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</si>
  <si>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</si>
  <si>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</si>
  <si>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</si>
  <si>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</si>
  <si>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</si>
  <si>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</si>
  <si>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</si>
  <si>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</si>
  <si>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</si>
  <si>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</si>
  <si>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</si>
  <si>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</si>
  <si>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</si>
  <si>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</si>
  <si>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</si>
  <si>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</si>
  <si>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</si>
  <si>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</si>
  <si>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</si>
  <si>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</si>
  <si>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</si>
  <si>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</si>
  <si>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</si>
  <si>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</si>
  <si>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</si>
  <si>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</si>
  <si>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</si>
  <si>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</si>
  <si>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</si>
  <si>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</si>
  <si>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</si>
  <si>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</si>
  <si>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</si>
  <si>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</si>
  <si>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</si>
  <si>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</si>
  <si>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</si>
  <si>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 xml:space="preserve"> min⁻¹</t>
  </si>
  <si>
    <t>mmol mol⁻¹ min⁻¹</t>
  </si>
  <si>
    <t>min</t>
  </si>
  <si>
    <t>MPF-2047-20200915-16_50_52</t>
  </si>
  <si>
    <t>-</t>
  </si>
  <si>
    <t>0: Broadleaf</t>
  </si>
  <si>
    <t>0/3</t>
  </si>
  <si>
    <t>20200915 17:05:37</t>
  </si>
  <si>
    <t>17:05:37</t>
  </si>
  <si>
    <t>MPF-2049-20200915-17_05_11</t>
  </si>
  <si>
    <t>17:04:33</t>
  </si>
  <si>
    <t>1/3</t>
  </si>
  <si>
    <t>20200915 17:07:38</t>
  </si>
  <si>
    <t>17:07:38</t>
  </si>
  <si>
    <t>MPF-2050-20200915-17_07_11</t>
  </si>
  <si>
    <t>17:06:32</t>
  </si>
  <si>
    <t>20200915 17:09:38</t>
  </si>
  <si>
    <t>17:09:38</t>
  </si>
  <si>
    <t>MPF-2051-20200915-17_09_12</t>
  </si>
  <si>
    <t>17:08:41</t>
  </si>
  <si>
    <t>20200915 17:11:39</t>
  </si>
  <si>
    <t>17:11:39</t>
  </si>
  <si>
    <t>MPF-2052-20200915-17_11_12</t>
  </si>
  <si>
    <t>17:10:35</t>
  </si>
  <si>
    <t>20200915 17:13:39</t>
  </si>
  <si>
    <t>17:13:39</t>
  </si>
  <si>
    <t>MPF-2053-20200915-17_13_13</t>
  </si>
  <si>
    <t>17:12:39</t>
  </si>
  <si>
    <t>20200915 17:15:40</t>
  </si>
  <si>
    <t>17:15:40</t>
  </si>
  <si>
    <t>MPF-2054-20200915-17_15_13</t>
  </si>
  <si>
    <t>17:14:40</t>
  </si>
  <si>
    <t>20200915 17:17:40</t>
  </si>
  <si>
    <t>17:17:40</t>
  </si>
  <si>
    <t>MPF-2055-20200915-17_17_14</t>
  </si>
  <si>
    <t>17:16:40</t>
  </si>
  <si>
    <t>20200915 17:19:41</t>
  </si>
  <si>
    <t>17:19:41</t>
  </si>
  <si>
    <t>MPF-2056-20200915-17_19_14</t>
  </si>
  <si>
    <t>17:18:37</t>
  </si>
  <si>
    <t>20200915 17:21:41</t>
  </si>
  <si>
    <t>17:21:41</t>
  </si>
  <si>
    <t>MPF-2057-20200915-17_21_15</t>
  </si>
  <si>
    <t>17:20:35</t>
  </si>
  <si>
    <t>2/3</t>
  </si>
  <si>
    <t>20200915 17:23:40</t>
  </si>
  <si>
    <t>17:23:40</t>
  </si>
  <si>
    <t>MPF-2058-20200915-17_23_14</t>
  </si>
  <si>
    <t>17:22:37</t>
  </si>
  <si>
    <t>3/3</t>
  </si>
  <si>
    <t>20200915 17:25:41</t>
  </si>
  <si>
    <t>17:25:41</t>
  </si>
  <si>
    <t>MPF-2059-20200915-17_25_14</t>
  </si>
  <si>
    <t>17:24:40</t>
  </si>
  <si>
    <t>20200915 17:45:23</t>
  </si>
  <si>
    <t>17:45:23</t>
  </si>
  <si>
    <t>MPF-2060-20200915-17_44_56</t>
  </si>
  <si>
    <t>17:45:44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</si>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</sst>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O30"/>
  <sheetViews>
    <sheetView tabSelected="1" topLeftCell="Z12" workbookViewId="0">
      <selection activeCell="AR18" sqref="AR18"/>
    </sheetView>
  </sheetViews>
  <sheetFormatPr defaultRowHeight="14.5" x14ac:dyDescent="0.35"/>
  <sheetData>
    <row r="2" spans="1:171" x14ac:dyDescent="0.35">
      <c r="A2" t="s">
        <v>25</v>
      </c>
      <c r="B2" t="s">
        <v>26</v>
      </c>
      <c r="C2" t="s">
        <v>28</v>
      </c>
    </row>
    <row r="3" spans="1:171" x14ac:dyDescent="0.35">
      <c r="B3" t="s">
        <v>27</v>
      </c>
      <c r="C3" t="s">
        <v>29</v>
      </c>
    </row>
    <row r="4" spans="1:171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71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71" x14ac:dyDescent="0.35">
      <c r="A6" t="s">
        <v>42</v>
      </c>
      <c r="B6" t="s">
        <v>43</v>
      </c>
    </row>
    <row r="7" spans="1:171" x14ac:dyDescent="0.35">
      <c r="B7">
        <v>2</v>
      </c>
    </row>
    <row r="8" spans="1:171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71" x14ac:dyDescent="0.35">
      <c r="B9">
        <v>0</v>
      </c>
      <c r="C9">
        <v>1</v>
      </c>
      <c r="D9">
        <v>0</v>
      </c>
      <c r="E9">
        <v>0</v>
      </c>
    </row>
    <row r="10" spans="1:171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71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71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71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71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71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71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42</v>
      </c>
      <c r="BO16" t="s">
        <v>42</v>
      </c>
      <c r="BP16" t="s">
        <v>42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t="s">
        <v>89</v>
      </c>
      <c r="BW16" t="s">
        <v>89</v>
      </c>
      <c r="BX16" t="s">
        <v>89</v>
      </c>
      <c r="BY16" t="s">
        <v>89</v>
      </c>
      <c r="BZ16" t="s">
        <v>89</v>
      </c>
      <c r="CA16" t="s">
        <v>89</v>
      </c>
      <c r="CB16" t="s">
        <v>89</v>
      </c>
      <c r="CC16" t="s">
        <v>89</v>
      </c>
      <c r="CD16" t="s">
        <v>89</v>
      </c>
      <c r="CE16" t="s">
        <v>89</v>
      </c>
      <c r="CF16" t="s">
        <v>89</v>
      </c>
      <c r="CG16" t="s">
        <v>89</v>
      </c>
      <c r="CH16" t="s">
        <v>89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90</v>
      </c>
      <c r="CR16" t="s">
        <v>90</v>
      </c>
      <c r="CS16" t="s">
        <v>90</v>
      </c>
      <c r="CT16" t="s">
        <v>90</v>
      </c>
      <c r="CU16" t="s">
        <v>90</v>
      </c>
      <c r="CV16" t="s">
        <v>90</v>
      </c>
      <c r="CW16" t="s">
        <v>90</v>
      </c>
      <c r="CX16" t="s">
        <v>90</v>
      </c>
      <c r="CY16" t="s">
        <v>90</v>
      </c>
      <c r="CZ16" t="s">
        <v>90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92</v>
      </c>
      <c r="DG16" t="s">
        <v>92</v>
      </c>
      <c r="DH16" t="s">
        <v>92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92</v>
      </c>
      <c r="DO16" t="s">
        <v>92</v>
      </c>
      <c r="DP16" t="s">
        <v>92</v>
      </c>
      <c r="DQ16" t="s">
        <v>92</v>
      </c>
      <c r="DR16" t="s">
        <v>92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93</v>
      </c>
      <c r="EB16" t="s">
        <v>93</v>
      </c>
      <c r="EC16" t="s">
        <v>93</v>
      </c>
      <c r="ED16" t="s">
        <v>93</v>
      </c>
      <c r="EE16" t="s">
        <v>93</v>
      </c>
      <c r="EF16" t="s">
        <v>93</v>
      </c>
      <c r="EG16" t="s">
        <v>93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94</v>
      </c>
      <c r="EX16" t="s">
        <v>94</v>
      </c>
      <c r="EY16" t="s">
        <v>94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95</v>
      </c>
      <c r="FM16" t="s">
        <v>95</v>
      </c>
      <c r="FN16" t="s">
        <v>95</v>
      </c>
      <c r="FO16" t="s">
        <v>95</v>
      </c>
    </row>
    <row r="17" spans="1:171" x14ac:dyDescent="0.35">
      <c r="A17" t="s">
        <v>96</v>
      </c>
      <c r="B17" t="s">
        <v>97</v>
      </c>
      <c r="C17" t="s">
        <v>98</v>
      </c>
      <c r="D17" t="s">
        <v>99</v>
      </c>
      <c r="E17" t="s">
        <v>100</v>
      </c>
      <c r="F17" t="s">
        <v>101</v>
      </c>
      <c r="G17" t="s">
        <v>102</v>
      </c>
      <c r="H17" t="s">
        <v>103</v>
      </c>
      <c r="I17" t="s">
        <v>104</v>
      </c>
      <c r="J17" t="s">
        <v>105</v>
      </c>
      <c r="K17" t="s">
        <v>106</v>
      </c>
      <c r="L17" t="s">
        <v>107</v>
      </c>
      <c r="M17" t="s">
        <v>108</v>
      </c>
      <c r="N17" t="s">
        <v>109</v>
      </c>
      <c r="O17" t="s">
        <v>110</v>
      </c>
      <c r="P17" t="s">
        <v>111</v>
      </c>
      <c r="Q17" t="s">
        <v>112</v>
      </c>
      <c r="R17" t="s">
        <v>113</v>
      </c>
      <c r="S17" t="s">
        <v>114</v>
      </c>
      <c r="T17" t="s">
        <v>115</v>
      </c>
      <c r="U17" t="s">
        <v>116</v>
      </c>
      <c r="V17" t="s">
        <v>117</v>
      </c>
      <c r="W17" t="s">
        <v>118</v>
      </c>
      <c r="X17" t="s">
        <v>119</v>
      </c>
      <c r="Y17" t="s">
        <v>120</v>
      </c>
      <c r="Z17" t="s">
        <v>121</v>
      </c>
      <c r="AA17" t="s">
        <v>122</v>
      </c>
      <c r="AB17" t="s">
        <v>123</v>
      </c>
      <c r="AC17" t="s">
        <v>86</v>
      </c>
      <c r="AD17" t="s">
        <v>124</v>
      </c>
      <c r="AE17" t="s">
        <v>125</v>
      </c>
      <c r="AF17" t="s">
        <v>126</v>
      </c>
      <c r="AG17" t="s">
        <v>127</v>
      </c>
      <c r="AH17" t="s">
        <v>128</v>
      </c>
      <c r="AI17" t="s">
        <v>129</v>
      </c>
      <c r="AJ17" t="s">
        <v>130</v>
      </c>
      <c r="AK17" t="s">
        <v>131</v>
      </c>
      <c r="AL17" t="s">
        <v>132</v>
      </c>
      <c r="AM17" t="s">
        <v>133</v>
      </c>
      <c r="AN17" t="s">
        <v>134</v>
      </c>
      <c r="AO17" t="s">
        <v>135</v>
      </c>
      <c r="AP17" t="s">
        <v>136</v>
      </c>
      <c r="AQ17" t="s">
        <v>137</v>
      </c>
      <c r="AR17" t="s">
        <v>339</v>
      </c>
      <c r="AS17" t="s">
        <v>138</v>
      </c>
      <c r="AT17" t="s">
        <v>139</v>
      </c>
      <c r="AU17" t="s">
        <v>140</v>
      </c>
      <c r="AV17" t="s">
        <v>141</v>
      </c>
      <c r="AW17" t="s">
        <v>142</v>
      </c>
      <c r="AX17" t="s">
        <v>143</v>
      </c>
      <c r="AY17" t="s">
        <v>144</v>
      </c>
      <c r="AZ17" t="s">
        <v>145</v>
      </c>
      <c r="BA17" t="s">
        <v>146</v>
      </c>
      <c r="BB17" t="s">
        <v>147</v>
      </c>
      <c r="BC17" t="s">
        <v>148</v>
      </c>
      <c r="BD17" t="s">
        <v>149</v>
      </c>
      <c r="BE17" t="s">
        <v>150</v>
      </c>
      <c r="BF17" t="s">
        <v>151</v>
      </c>
      <c r="BG17" t="s">
        <v>152</v>
      </c>
      <c r="BH17" t="s">
        <v>153</v>
      </c>
      <c r="BI17" t="s">
        <v>154</v>
      </c>
      <c r="BJ17" t="s">
        <v>155</v>
      </c>
      <c r="BK17" t="s">
        <v>156</v>
      </c>
      <c r="BL17" t="s">
        <v>157</v>
      </c>
      <c r="BM17" t="s">
        <v>158</v>
      </c>
      <c r="BN17" t="s">
        <v>159</v>
      </c>
      <c r="BO17" t="s">
        <v>160</v>
      </c>
      <c r="BP17" t="s">
        <v>161</v>
      </c>
      <c r="BQ17" t="s">
        <v>101</v>
      </c>
      <c r="BR17" t="s">
        <v>162</v>
      </c>
      <c r="BS17" t="s">
        <v>163</v>
      </c>
      <c r="BT17" t="s">
        <v>164</v>
      </c>
      <c r="BU17" t="s">
        <v>165</v>
      </c>
      <c r="BV17" t="s">
        <v>166</v>
      </c>
      <c r="BW17" t="s">
        <v>167</v>
      </c>
      <c r="BX17" t="s">
        <v>168</v>
      </c>
      <c r="BY17" t="s">
        <v>169</v>
      </c>
      <c r="BZ17" t="s">
        <v>170</v>
      </c>
      <c r="CA17" t="s">
        <v>171</v>
      </c>
      <c r="CB17" t="s">
        <v>172</v>
      </c>
      <c r="CC17" t="s">
        <v>173</v>
      </c>
      <c r="CD17" t="s">
        <v>174</v>
      </c>
      <c r="CE17" t="s">
        <v>175</v>
      </c>
      <c r="CF17" t="s">
        <v>176</v>
      </c>
      <c r="CG17" t="s">
        <v>177</v>
      </c>
      <c r="CH17" t="s">
        <v>178</v>
      </c>
      <c r="CI17" t="s">
        <v>179</v>
      </c>
      <c r="CJ17" t="s">
        <v>180</v>
      </c>
      <c r="CK17" t="s">
        <v>181</v>
      </c>
      <c r="CL17" t="s">
        <v>182</v>
      </c>
      <c r="CM17" t="s">
        <v>183</v>
      </c>
      <c r="CN17" t="s">
        <v>184</v>
      </c>
      <c r="CO17" t="s">
        <v>185</v>
      </c>
      <c r="CP17" t="s">
        <v>186</v>
      </c>
      <c r="CQ17" t="s">
        <v>187</v>
      </c>
      <c r="CR17" t="s">
        <v>188</v>
      </c>
      <c r="CS17" t="s">
        <v>189</v>
      </c>
      <c r="CT17" t="s">
        <v>190</v>
      </c>
      <c r="CU17" t="s">
        <v>191</v>
      </c>
      <c r="CV17" t="s">
        <v>192</v>
      </c>
      <c r="CW17" t="s">
        <v>193</v>
      </c>
      <c r="CX17" t="s">
        <v>194</v>
      </c>
      <c r="CY17" t="s">
        <v>195</v>
      </c>
      <c r="CZ17" t="s">
        <v>196</v>
      </c>
      <c r="DA17" t="s">
        <v>197</v>
      </c>
      <c r="DB17" t="s">
        <v>198</v>
      </c>
      <c r="DC17" t="s">
        <v>199</v>
      </c>
      <c r="DD17" t="s">
        <v>200</v>
      </c>
      <c r="DE17" t="s">
        <v>201</v>
      </c>
      <c r="DF17" t="s">
        <v>97</v>
      </c>
      <c r="DG17" t="s">
        <v>100</v>
      </c>
      <c r="DH17" t="s">
        <v>202</v>
      </c>
      <c r="DI17" t="s">
        <v>203</v>
      </c>
      <c r="DJ17" t="s">
        <v>204</v>
      </c>
      <c r="DK17" t="s">
        <v>205</v>
      </c>
      <c r="DL17" t="s">
        <v>206</v>
      </c>
      <c r="DM17" t="s">
        <v>207</v>
      </c>
      <c r="DN17" t="s">
        <v>208</v>
      </c>
      <c r="DO17" t="s">
        <v>209</v>
      </c>
      <c r="DP17" t="s">
        <v>210</v>
      </c>
      <c r="DQ17" t="s">
        <v>211</v>
      </c>
      <c r="DR17" t="s">
        <v>212</v>
      </c>
      <c r="DS17" t="s">
        <v>213</v>
      </c>
      <c r="DT17" t="s">
        <v>214</v>
      </c>
      <c r="DU17" t="s">
        <v>215</v>
      </c>
      <c r="DV17" t="s">
        <v>216</v>
      </c>
      <c r="DW17" t="s">
        <v>217</v>
      </c>
      <c r="DX17" t="s">
        <v>218</v>
      </c>
      <c r="DY17" t="s">
        <v>219</v>
      </c>
      <c r="DZ17" t="s">
        <v>220</v>
      </c>
      <c r="EA17" t="s">
        <v>221</v>
      </c>
      <c r="EB17" t="s">
        <v>222</v>
      </c>
      <c r="EC17" t="s">
        <v>223</v>
      </c>
      <c r="ED17" t="s">
        <v>224</v>
      </c>
      <c r="EE17" t="s">
        <v>225</v>
      </c>
      <c r="EF17" t="s">
        <v>226</v>
      </c>
      <c r="EG17" t="s">
        <v>227</v>
      </c>
      <c r="EH17" t="s">
        <v>228</v>
      </c>
      <c r="EI17" t="s">
        <v>229</v>
      </c>
      <c r="EJ17" t="s">
        <v>230</v>
      </c>
      <c r="EK17" t="s">
        <v>231</v>
      </c>
      <c r="EL17" t="s">
        <v>232</v>
      </c>
      <c r="EM17" t="s">
        <v>233</v>
      </c>
      <c r="EN17" t="s">
        <v>234</v>
      </c>
      <c r="EO17" t="s">
        <v>235</v>
      </c>
      <c r="EP17" t="s">
        <v>236</v>
      </c>
      <c r="EQ17" t="s">
        <v>237</v>
      </c>
      <c r="ER17" t="s">
        <v>238</v>
      </c>
      <c r="ES17" t="s">
        <v>239</v>
      </c>
      <c r="ET17" t="s">
        <v>240</v>
      </c>
      <c r="EU17" t="s">
        <v>241</v>
      </c>
      <c r="EV17" t="s">
        <v>242</v>
      </c>
      <c r="EW17" t="s">
        <v>243</v>
      </c>
      <c r="EX17" t="s">
        <v>244</v>
      </c>
      <c r="EY17" t="s">
        <v>245</v>
      </c>
      <c r="EZ17" t="s">
        <v>246</v>
      </c>
      <c r="FA17" t="s">
        <v>247</v>
      </c>
      <c r="FB17" t="s">
        <v>248</v>
      </c>
      <c r="FC17" t="s">
        <v>249</v>
      </c>
      <c r="FD17" t="s">
        <v>250</v>
      </c>
      <c r="FE17" t="s">
        <v>251</v>
      </c>
      <c r="FF17" t="s">
        <v>252</v>
      </c>
      <c r="FG17" t="s">
        <v>253</v>
      </c>
      <c r="FH17" t="s">
        <v>254</v>
      </c>
      <c r="FI17" t="s">
        <v>255</v>
      </c>
      <c r="FJ17" t="s">
        <v>256</v>
      </c>
      <c r="FK17" t="s">
        <v>257</v>
      </c>
      <c r="FL17" t="s">
        <v>258</v>
      </c>
      <c r="FM17" t="s">
        <v>259</v>
      </c>
      <c r="FN17" t="s">
        <v>260</v>
      </c>
      <c r="FO17" t="s">
        <v>261</v>
      </c>
    </row>
    <row r="18" spans="1:171" x14ac:dyDescent="0.35">
      <c r="B18" t="s">
        <v>262</v>
      </c>
      <c r="C18" t="s">
        <v>262</v>
      </c>
      <c r="F18" t="s">
        <v>262</v>
      </c>
      <c r="G18" t="s">
        <v>263</v>
      </c>
      <c r="H18" t="s">
        <v>264</v>
      </c>
      <c r="I18" t="s">
        <v>265</v>
      </c>
      <c r="J18" t="s">
        <v>265</v>
      </c>
      <c r="K18" t="s">
        <v>169</v>
      </c>
      <c r="L18" t="s">
        <v>169</v>
      </c>
      <c r="M18" t="s">
        <v>263</v>
      </c>
      <c r="N18" t="s">
        <v>263</v>
      </c>
      <c r="O18" t="s">
        <v>263</v>
      </c>
      <c r="P18" t="s">
        <v>263</v>
      </c>
      <c r="Q18" t="s">
        <v>266</v>
      </c>
      <c r="R18" t="s">
        <v>267</v>
      </c>
      <c r="S18" t="s">
        <v>267</v>
      </c>
      <c r="T18" t="s">
        <v>268</v>
      </c>
      <c r="U18" t="s">
        <v>269</v>
      </c>
      <c r="V18" t="s">
        <v>268</v>
      </c>
      <c r="W18" t="s">
        <v>268</v>
      </c>
      <c r="X18" t="s">
        <v>268</v>
      </c>
      <c r="Y18" t="s">
        <v>266</v>
      </c>
      <c r="Z18" t="s">
        <v>266</v>
      </c>
      <c r="AA18" t="s">
        <v>266</v>
      </c>
      <c r="AB18" t="s">
        <v>266</v>
      </c>
      <c r="AC18" t="s">
        <v>270</v>
      </c>
      <c r="AD18" t="s">
        <v>269</v>
      </c>
      <c r="AF18" t="s">
        <v>269</v>
      </c>
      <c r="AG18" t="s">
        <v>270</v>
      </c>
      <c r="AN18" t="s">
        <v>264</v>
      </c>
      <c r="AU18" t="s">
        <v>264</v>
      </c>
      <c r="AV18" t="s">
        <v>264</v>
      </c>
      <c r="AW18" t="s">
        <v>264</v>
      </c>
      <c r="AY18" t="s">
        <v>271</v>
      </c>
      <c r="BJ18" t="s">
        <v>264</v>
      </c>
      <c r="BK18" t="s">
        <v>264</v>
      </c>
      <c r="BM18" t="s">
        <v>272</v>
      </c>
      <c r="BN18" t="s">
        <v>273</v>
      </c>
      <c r="BQ18" t="s">
        <v>262</v>
      </c>
      <c r="BR18" t="s">
        <v>265</v>
      </c>
      <c r="BS18" t="s">
        <v>265</v>
      </c>
      <c r="BT18" t="s">
        <v>274</v>
      </c>
      <c r="BU18" t="s">
        <v>274</v>
      </c>
      <c r="BV18" t="s">
        <v>265</v>
      </c>
      <c r="BW18" t="s">
        <v>274</v>
      </c>
      <c r="BX18" t="s">
        <v>270</v>
      </c>
      <c r="BY18" t="s">
        <v>268</v>
      </c>
      <c r="BZ18" t="s">
        <v>268</v>
      </c>
      <c r="CA18" t="s">
        <v>267</v>
      </c>
      <c r="CB18" t="s">
        <v>267</v>
      </c>
      <c r="CC18" t="s">
        <v>267</v>
      </c>
      <c r="CD18" t="s">
        <v>267</v>
      </c>
      <c r="CE18" t="s">
        <v>267</v>
      </c>
      <c r="CF18" t="s">
        <v>275</v>
      </c>
      <c r="CG18" t="s">
        <v>264</v>
      </c>
      <c r="CH18" t="s">
        <v>264</v>
      </c>
      <c r="CI18" t="s">
        <v>264</v>
      </c>
      <c r="CN18" t="s">
        <v>264</v>
      </c>
      <c r="CQ18" t="s">
        <v>267</v>
      </c>
      <c r="CR18" t="s">
        <v>267</v>
      </c>
      <c r="CS18" t="s">
        <v>267</v>
      </c>
      <c r="CT18" t="s">
        <v>267</v>
      </c>
      <c r="CU18" t="s">
        <v>267</v>
      </c>
      <c r="CV18" t="s">
        <v>264</v>
      </c>
      <c r="CW18" t="s">
        <v>264</v>
      </c>
      <c r="CX18" t="s">
        <v>264</v>
      </c>
      <c r="CY18" t="s">
        <v>262</v>
      </c>
      <c r="DB18" t="s">
        <v>276</v>
      </c>
      <c r="DC18" t="s">
        <v>276</v>
      </c>
      <c r="DE18" t="s">
        <v>262</v>
      </c>
      <c r="DF18" t="s">
        <v>277</v>
      </c>
      <c r="DH18" t="s">
        <v>262</v>
      </c>
      <c r="DI18" t="s">
        <v>262</v>
      </c>
      <c r="DK18" t="s">
        <v>278</v>
      </c>
      <c r="DL18" t="s">
        <v>279</v>
      </c>
      <c r="DM18" t="s">
        <v>278</v>
      </c>
      <c r="DN18" t="s">
        <v>279</v>
      </c>
      <c r="DO18" t="s">
        <v>278</v>
      </c>
      <c r="DP18" t="s">
        <v>279</v>
      </c>
      <c r="DQ18" t="s">
        <v>269</v>
      </c>
      <c r="DR18" t="s">
        <v>269</v>
      </c>
      <c r="DS18" t="s">
        <v>265</v>
      </c>
      <c r="DT18" t="s">
        <v>280</v>
      </c>
      <c r="DU18" t="s">
        <v>265</v>
      </c>
      <c r="DX18" t="s">
        <v>281</v>
      </c>
      <c r="EA18" t="s">
        <v>274</v>
      </c>
      <c r="EB18" t="s">
        <v>282</v>
      </c>
      <c r="EC18" t="s">
        <v>274</v>
      </c>
      <c r="EH18" t="s">
        <v>269</v>
      </c>
      <c r="EI18" t="s">
        <v>269</v>
      </c>
      <c r="EJ18" t="s">
        <v>278</v>
      </c>
      <c r="EK18" t="s">
        <v>279</v>
      </c>
      <c r="EL18" t="s">
        <v>279</v>
      </c>
      <c r="EP18" t="s">
        <v>279</v>
      </c>
      <c r="ET18" t="s">
        <v>265</v>
      </c>
      <c r="EU18" t="s">
        <v>265</v>
      </c>
      <c r="EV18" t="s">
        <v>274</v>
      </c>
      <c r="EW18" t="s">
        <v>274</v>
      </c>
      <c r="EX18" t="s">
        <v>283</v>
      </c>
      <c r="EY18" t="s">
        <v>283</v>
      </c>
      <c r="FA18" t="s">
        <v>270</v>
      </c>
      <c r="FB18" t="s">
        <v>270</v>
      </c>
      <c r="FC18" t="s">
        <v>267</v>
      </c>
      <c r="FD18" t="s">
        <v>267</v>
      </c>
      <c r="FE18" t="s">
        <v>267</v>
      </c>
      <c r="FF18" t="s">
        <v>267</v>
      </c>
      <c r="FG18" t="s">
        <v>267</v>
      </c>
      <c r="FH18" t="s">
        <v>269</v>
      </c>
      <c r="FI18" t="s">
        <v>269</v>
      </c>
      <c r="FJ18" t="s">
        <v>269</v>
      </c>
      <c r="FK18" t="s">
        <v>267</v>
      </c>
      <c r="FL18" t="s">
        <v>265</v>
      </c>
      <c r="FM18" t="s">
        <v>274</v>
      </c>
      <c r="FN18" t="s">
        <v>269</v>
      </c>
      <c r="FO18" t="s">
        <v>269</v>
      </c>
    </row>
    <row r="19" spans="1:171" x14ac:dyDescent="0.35">
      <c r="A19">
        <v>2</v>
      </c>
      <c r="B19">
        <v>1600207537.5999999</v>
      </c>
      <c r="C19">
        <v>720.09999990463302</v>
      </c>
      <c r="D19" t="s">
        <v>288</v>
      </c>
      <c r="E19" t="s">
        <v>289</v>
      </c>
      <c r="F19">
        <v>1600207537.5999999</v>
      </c>
      <c r="G19">
        <f t="shared" ref="G19:G30" si="0">BX19*AE19*(BT19-BU19)/(100*BN19*(1000-AE19*BT19))</f>
        <v>3.4721686727974079E-3</v>
      </c>
      <c r="H19">
        <f t="shared" ref="H19:H30" si="1">BX19*AE19*(BS19-BR19*(1000-AE19*BU19)/(1000-AE19*BT19))/(100*BN19)</f>
        <v>22.58205624275439</v>
      </c>
      <c r="I19">
        <f t="shared" ref="I19:I30" si="2">BR19 - IF(AE19&gt;1, H19*BN19*100/(AG19*CF19), 0)</f>
        <v>371.40100000000001</v>
      </c>
      <c r="J19">
        <f t="shared" ref="J19:J30" si="3">((P19-G19/2)*I19-H19)/(P19+G19/2)</f>
        <v>283.14364782518038</v>
      </c>
      <c r="K19">
        <f t="shared" ref="K19:K30" si="4">J19*(BY19+BZ19)/1000</f>
        <v>28.783305876327862</v>
      </c>
      <c r="L19">
        <f t="shared" ref="L19:L30" si="5">(BR19 - IF(AE19&gt;1, H19*BN19*100/(AG19*CF19), 0))*(BY19+BZ19)/1000</f>
        <v>37.755212479194995</v>
      </c>
      <c r="M19">
        <f t="shared" ref="M19:M30" si="6">2/((1/O19-1/N19)+SIGN(O19)*SQRT((1/O19-1/N19)*(1/O19-1/N19) + 4*BO19/((BO19+1)*(BO19+1))*(2*1/O19*1/N19-1/N19*1/N19)))</f>
        <v>0.46177072377904926</v>
      </c>
      <c r="N19">
        <f t="shared" ref="N19:N30" si="7">IF(LEFT(BP19,1)&lt;&gt;"0",IF(LEFT(BP19,1)="1",3,$B$7),$D$5+$E$5*(CF19*BY19/($K$5*1000))+$F$5*(CF19*BY19/($K$5*1000))*MAX(MIN(BN19,$J$5),$I$5)*MAX(MIN(BN19,$J$5),$I$5)+$G$5*MAX(MIN(BN19,$J$5),$I$5)*(CF19*BY19/($K$5*1000))+$H$5*(CF19*BY19/($K$5*1000))*(CF19*BY19/($K$5*1000)))</f>
        <v>2.954937672666599</v>
      </c>
      <c r="O19">
        <f t="shared" ref="O19:O30" si="8">G19*(1000-(1000*0.61365*EXP(17.502*S19/(240.97+S19))/(BY19+BZ19)+BT19)/2)/(1000*0.61365*EXP(17.502*S19/(240.97+S19))/(BY19+BZ19)-BT19)</f>
        <v>0.42510407733604771</v>
      </c>
      <c r="P19">
        <f t="shared" ref="P19:P30" si="9">1/((BO19+1)/(M19/1.6)+1/(N19/1.37)) + BO19/((BO19+1)/(M19/1.6) + BO19/(N19/1.37))</f>
        <v>0.26874136113143343</v>
      </c>
      <c r="Q19">
        <f t="shared" ref="Q19:Q30" si="10">(BK19*BM19)</f>
        <v>209.75962092257146</v>
      </c>
      <c r="R19">
        <f t="shared" ref="R19:R30" si="11">(CA19+(Q19+2*0.95*0.0000000567*(((CA19+$B$9)+273)^4-(CA19+273)^4)-44100*G19)/(1.84*29.3*N19+8*0.95*0.0000000567*(CA19+273)^3))</f>
        <v>25.645902352274511</v>
      </c>
      <c r="S19">
        <f t="shared" ref="S19:S30" si="12">($C$9*CB19+$D$9*CC19+$E$9*R19)</f>
        <v>25.442</v>
      </c>
      <c r="T19">
        <f t="shared" ref="T19:T30" si="13">0.61365*EXP(17.502*S19/(240.97+S19))</f>
        <v>3.2644383402628425</v>
      </c>
      <c r="U19">
        <f t="shared" ref="U19:U30" si="14">(V19/W19*100)</f>
        <v>75.855018312598958</v>
      </c>
      <c r="V19">
        <f t="shared" ref="V19:V30" si="15">BT19*(BY19+BZ19)/1000</f>
        <v>2.4574978516470001</v>
      </c>
      <c r="W19">
        <f t="shared" ref="W19:W30" si="16">0.61365*EXP(17.502*CA19/(240.97+CA19))</f>
        <v>3.2397300881526885</v>
      </c>
      <c r="X19">
        <f t="shared" ref="X19:X30" si="17">(T19-BT19*(BY19+BZ19)/1000)</f>
        <v>0.80694048861584244</v>
      </c>
      <c r="Y19">
        <f t="shared" ref="Y19:Y30" si="18">(-G19*44100)</f>
        <v>-153.1226384703657</v>
      </c>
      <c r="Z19">
        <f t="shared" ref="Z19:Z30" si="19">2*29.3*N19*0.92*(CA19-S19)</f>
        <v>-20.359383455564945</v>
      </c>
      <c r="AA19">
        <f t="shared" ref="AA19:AA30" si="20">2*0.95*0.0000000567*(((CA19+$B$9)+273)^4-(S19+273)^4)</f>
        <v>-1.4629462072288009</v>
      </c>
      <c r="AB19">
        <f t="shared" ref="AB19:AB30" si="21">Q19+AA19+Y19+Z19</f>
        <v>34.814652789412001</v>
      </c>
      <c r="AC19">
        <v>0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MAX(0,($B$15+$C$15*CF19)/(1+$D$15*CF19)*BY19/(CA19+273)*$E$15)</f>
        <v>53951.599619598011</v>
      </c>
      <c r="AH19" t="s">
        <v>284</v>
      </c>
      <c r="AI19">
        <v>10171.4</v>
      </c>
      <c r="AJ19">
        <v>755.26480000000004</v>
      </c>
      <c r="AK19">
        <v>3453.02</v>
      </c>
      <c r="AL19">
        <f t="shared" ref="AL19:AL30" si="25">AK19-AJ19</f>
        <v>2697.7552000000001</v>
      </c>
      <c r="AM19">
        <f t="shared" ref="AM19:AM30" si="26">AL19/AK19</f>
        <v>0.7812741310505007</v>
      </c>
      <c r="AN19">
        <v>-1.6291948244165499</v>
      </c>
      <c r="AO19" t="s">
        <v>290</v>
      </c>
      <c r="AP19">
        <v>10196.200000000001</v>
      </c>
      <c r="AQ19">
        <v>816.24873076923097</v>
      </c>
      <c r="AR19">
        <v>1199.01</v>
      </c>
      <c r="AS19">
        <f t="shared" ref="AS19:AS30" si="27">1-AQ19/AR19</f>
        <v>0.31923109000823102</v>
      </c>
      <c r="AT19">
        <v>0.5</v>
      </c>
      <c r="AU19">
        <f t="shared" ref="AU19:AU30" si="28">BK19</f>
        <v>1093.3386001481911</v>
      </c>
      <c r="AV19">
        <f t="shared" ref="AV19:AV30" si="29">H19</f>
        <v>22.58205624275439</v>
      </c>
      <c r="AW19">
        <f t="shared" ref="AW19:AW30" si="30">AS19*AT19*AU19</f>
        <v>174.51383653669023</v>
      </c>
      <c r="AX19">
        <f t="shared" ref="AX19:AX30" si="31">BC19/AR19</f>
        <v>1</v>
      </c>
      <c r="AY19">
        <f t="shared" ref="AY19:AY30" si="32">(AV19-AN19)/AU19</f>
        <v>2.2144330277820017E-2</v>
      </c>
      <c r="AZ19">
        <f t="shared" ref="AZ19:AZ30" si="33">(AK19-AR19)/AR19</f>
        <v>1.8798925780435527</v>
      </c>
      <c r="BA19" t="s">
        <v>285</v>
      </c>
      <c r="BB19">
        <v>0</v>
      </c>
      <c r="BC19">
        <f t="shared" ref="BC19:BC30" si="34">AR19-BB19</f>
        <v>1199.01</v>
      </c>
      <c r="BD19">
        <f t="shared" ref="BD19:BD30" si="35">(AR19-AQ19)/(AR19-BB19)</f>
        <v>0.31923109000823097</v>
      </c>
      <c r="BE19">
        <f t="shared" ref="BE19:BE30" si="36">(AK19-AR19)/(AK19-BB19)</f>
        <v>0.6527648261521799</v>
      </c>
      <c r="BF19">
        <f t="shared" ref="BF19:BF30" si="37">(AR19-AQ19)/(AR19-AJ19)</f>
        <v>0.862569937051193</v>
      </c>
      <c r="BG19">
        <f t="shared" ref="BG19:BG30" si="38">(AK19-AR19)/(AK19-AJ19)</f>
        <v>0.83551317035734007</v>
      </c>
      <c r="BH19">
        <f t="shared" ref="BH19:BH30" si="39">(BD19*BB19/AQ19)</f>
        <v>0</v>
      </c>
      <c r="BI19">
        <f t="shared" ref="BI19:BI30" si="40">(1-BH19)</f>
        <v>1</v>
      </c>
      <c r="BJ19">
        <f t="shared" ref="BJ19:BJ30" si="41">$B$13*CG19+$C$13*CH19+$F$13*CI19*(1-CL19)</f>
        <v>1300.1600000000001</v>
      </c>
      <c r="BK19">
        <f t="shared" ref="BK19:BK30" si="42">BJ19*BL19</f>
        <v>1093.3386001481911</v>
      </c>
      <c r="BL19">
        <f t="shared" ref="BL19:BL30" si="43">($B$13*$D$11+$C$13*$D$11+$F$13*((CV19+CN19)/MAX(CV19+CN19+CW19, 0.1)*$I$11+CW19/MAX(CV19+CN19+CW19, 0.1)*$J$11))/($B$13+$C$13+$F$13)</f>
        <v>0.84092619381321598</v>
      </c>
      <c r="BM19">
        <f t="shared" ref="BM19:BM30" si="44">($B$13*$K$11+$C$13*$K$11+$F$13*((CV19+CN19)/MAX(CV19+CN19+CW19, 0.1)*$P$11+CW19/MAX(CV19+CN19+CW19, 0.1)*$Q$11))/($B$13+$C$13+$F$13)</f>
        <v>0.19185238762643214</v>
      </c>
      <c r="BN19">
        <v>6</v>
      </c>
      <c r="BO19">
        <v>0.5</v>
      </c>
      <c r="BP19" t="s">
        <v>286</v>
      </c>
      <c r="BQ19">
        <v>1600207537.5999999</v>
      </c>
      <c r="BR19">
        <v>371.40100000000001</v>
      </c>
      <c r="BS19">
        <v>400.04500000000002</v>
      </c>
      <c r="BT19">
        <v>24.174600000000002</v>
      </c>
      <c r="BU19">
        <v>20.109000000000002</v>
      </c>
      <c r="BV19">
        <v>369.666</v>
      </c>
      <c r="BW19">
        <v>24.247699999999998</v>
      </c>
      <c r="BX19">
        <v>500.03399999999999</v>
      </c>
      <c r="BY19">
        <v>101.556</v>
      </c>
      <c r="BZ19">
        <v>0.10019500000000001</v>
      </c>
      <c r="CA19">
        <v>25.3142</v>
      </c>
      <c r="CB19">
        <v>25.442</v>
      </c>
      <c r="CC19">
        <v>999.9</v>
      </c>
      <c r="CD19">
        <v>0</v>
      </c>
      <c r="CE19">
        <v>0</v>
      </c>
      <c r="CF19">
        <v>9990</v>
      </c>
      <c r="CG19">
        <v>0</v>
      </c>
      <c r="CH19">
        <v>1.91117E-3</v>
      </c>
      <c r="CI19">
        <v>1300.1600000000001</v>
      </c>
      <c r="CJ19">
        <v>0.96900900000000001</v>
      </c>
      <c r="CK19">
        <v>3.0991000000000001E-2</v>
      </c>
      <c r="CL19">
        <v>0</v>
      </c>
      <c r="CM19">
        <v>817.24099999999999</v>
      </c>
      <c r="CN19">
        <v>4.9998399999999998</v>
      </c>
      <c r="CO19">
        <v>10762</v>
      </c>
      <c r="CP19">
        <v>12117.2</v>
      </c>
      <c r="CQ19">
        <v>44.75</v>
      </c>
      <c r="CR19">
        <v>47.125</v>
      </c>
      <c r="CS19">
        <v>45.875</v>
      </c>
      <c r="CT19">
        <v>46.311999999999998</v>
      </c>
      <c r="CU19">
        <v>45.625</v>
      </c>
      <c r="CV19">
        <v>1255.02</v>
      </c>
      <c r="CW19">
        <v>40.14</v>
      </c>
      <c r="CX19">
        <v>0</v>
      </c>
      <c r="CY19">
        <v>719.40000009536698</v>
      </c>
      <c r="CZ19">
        <v>0</v>
      </c>
      <c r="DA19">
        <v>816.24873076923097</v>
      </c>
      <c r="DB19">
        <v>10.3122393101323</v>
      </c>
      <c r="DC19">
        <v>143.60341867736</v>
      </c>
      <c r="DD19">
        <v>10744.623076923101</v>
      </c>
      <c r="DE19">
        <v>15</v>
      </c>
      <c r="DF19">
        <v>1600207473.5999999</v>
      </c>
      <c r="DG19" t="s">
        <v>291</v>
      </c>
      <c r="DH19">
        <v>1600207468.5999999</v>
      </c>
      <c r="DI19">
        <v>1600207473.5999999</v>
      </c>
      <c r="DJ19">
        <v>118</v>
      </c>
      <c r="DK19">
        <v>0.159</v>
      </c>
      <c r="DL19">
        <v>-5.6000000000000001E-2</v>
      </c>
      <c r="DM19">
        <v>1.7350000000000001</v>
      </c>
      <c r="DN19">
        <v>-7.2999999999999995E-2</v>
      </c>
      <c r="DO19">
        <v>400</v>
      </c>
      <c r="DP19">
        <v>20</v>
      </c>
      <c r="DQ19">
        <v>0.06</v>
      </c>
      <c r="DR19">
        <v>0.04</v>
      </c>
      <c r="DS19">
        <v>-30.9869073170732</v>
      </c>
      <c r="DT19">
        <v>25.5103839721254</v>
      </c>
      <c r="DU19">
        <v>2.9061108906032902</v>
      </c>
      <c r="DV19">
        <v>0</v>
      </c>
      <c r="DW19">
        <v>814.23171428571402</v>
      </c>
      <c r="DX19">
        <v>30.661103718201201</v>
      </c>
      <c r="DY19">
        <v>3.6229267692723601</v>
      </c>
      <c r="DZ19">
        <v>0</v>
      </c>
      <c r="EA19">
        <v>4.1522943902438998</v>
      </c>
      <c r="EB19">
        <v>9.4634843205609297E-3</v>
      </c>
      <c r="EC19">
        <v>4.4444521462637401E-2</v>
      </c>
      <c r="ED19">
        <v>1</v>
      </c>
      <c r="EE19">
        <v>1</v>
      </c>
      <c r="EF19">
        <v>3</v>
      </c>
      <c r="EG19" t="s">
        <v>292</v>
      </c>
      <c r="EH19">
        <v>100</v>
      </c>
      <c r="EI19">
        <v>100</v>
      </c>
      <c r="EJ19">
        <v>1.7350000000000001</v>
      </c>
      <c r="EK19">
        <v>-7.3099999999999998E-2</v>
      </c>
      <c r="EL19">
        <v>1.73494999999997</v>
      </c>
      <c r="EM19">
        <v>0</v>
      </c>
      <c r="EN19">
        <v>0</v>
      </c>
      <c r="EO19">
        <v>0</v>
      </c>
      <c r="EP19">
        <v>-7.3095000000005697E-2</v>
      </c>
      <c r="EQ19">
        <v>0</v>
      </c>
      <c r="ER19">
        <v>0</v>
      </c>
      <c r="ES19">
        <v>0</v>
      </c>
      <c r="ET19">
        <v>-1</v>
      </c>
      <c r="EU19">
        <v>-1</v>
      </c>
      <c r="EV19">
        <v>-1</v>
      </c>
      <c r="EW19">
        <v>-1</v>
      </c>
      <c r="EX19">
        <v>1.1000000000000001</v>
      </c>
      <c r="EY19">
        <v>1.1000000000000001</v>
      </c>
      <c r="EZ19">
        <v>2</v>
      </c>
      <c r="FA19">
        <v>513.28099999999995</v>
      </c>
      <c r="FB19">
        <v>475.17099999999999</v>
      </c>
      <c r="FC19">
        <v>21.359000000000002</v>
      </c>
      <c r="FD19">
        <v>33.647500000000001</v>
      </c>
      <c r="FE19">
        <v>30.001200000000001</v>
      </c>
      <c r="FF19">
        <v>33.5398</v>
      </c>
      <c r="FG19">
        <v>33.492100000000001</v>
      </c>
      <c r="FH19">
        <v>21.836600000000001</v>
      </c>
      <c r="FI19">
        <v>-30</v>
      </c>
      <c r="FJ19">
        <v>-30</v>
      </c>
      <c r="FK19">
        <v>21.3384</v>
      </c>
      <c r="FL19">
        <v>400</v>
      </c>
      <c r="FM19">
        <v>4.90618</v>
      </c>
      <c r="FN19">
        <v>100.995</v>
      </c>
      <c r="FO19">
        <v>101.288</v>
      </c>
    </row>
    <row r="20" spans="1:171" x14ac:dyDescent="0.35">
      <c r="A20">
        <v>3</v>
      </c>
      <c r="B20">
        <v>1600207658.0999999</v>
      </c>
      <c r="C20">
        <v>840.59999990463302</v>
      </c>
      <c r="D20" t="s">
        <v>293</v>
      </c>
      <c r="E20" t="s">
        <v>294</v>
      </c>
      <c r="F20">
        <v>1600207658.0999999</v>
      </c>
      <c r="G20">
        <f t="shared" si="0"/>
        <v>3.3350580833258958E-3</v>
      </c>
      <c r="H20">
        <f t="shared" si="1"/>
        <v>22.411201812751095</v>
      </c>
      <c r="I20">
        <f t="shared" si="2"/>
        <v>371.66</v>
      </c>
      <c r="J20">
        <f t="shared" si="3"/>
        <v>282.23298962824117</v>
      </c>
      <c r="K20">
        <f t="shared" si="4"/>
        <v>28.689882590015671</v>
      </c>
      <c r="L20">
        <f t="shared" si="5"/>
        <v>37.780423108759997</v>
      </c>
      <c r="M20">
        <f t="shared" si="6"/>
        <v>0.45082601595309102</v>
      </c>
      <c r="N20">
        <f t="shared" si="7"/>
        <v>2.9555469816077098</v>
      </c>
      <c r="O20">
        <f t="shared" si="8"/>
        <v>0.41581292275496751</v>
      </c>
      <c r="P20">
        <f t="shared" si="9"/>
        <v>0.2628018902275393</v>
      </c>
      <c r="Q20">
        <f t="shared" si="10"/>
        <v>177.77184686050552</v>
      </c>
      <c r="R20">
        <f t="shared" si="11"/>
        <v>25.486940397827926</v>
      </c>
      <c r="S20">
        <f t="shared" si="12"/>
        <v>25.288799999999998</v>
      </c>
      <c r="T20">
        <f t="shared" si="13"/>
        <v>3.2348388840178135</v>
      </c>
      <c r="U20">
        <f t="shared" si="14"/>
        <v>75.416962780572362</v>
      </c>
      <c r="V20">
        <f t="shared" si="15"/>
        <v>2.4422889508801999</v>
      </c>
      <c r="W20">
        <f t="shared" si="16"/>
        <v>3.2383814739213297</v>
      </c>
      <c r="X20">
        <f t="shared" si="17"/>
        <v>0.79254993313761357</v>
      </c>
      <c r="Y20">
        <f t="shared" si="18"/>
        <v>-147.076061474672</v>
      </c>
      <c r="Z20">
        <f t="shared" si="19"/>
        <v>2.9318458592533272</v>
      </c>
      <c r="AA20">
        <f t="shared" si="20"/>
        <v>0.21045802923035781</v>
      </c>
      <c r="AB20">
        <f t="shared" si="21"/>
        <v>33.838089274317198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53970.69988848779</v>
      </c>
      <c r="AH20" t="s">
        <v>284</v>
      </c>
      <c r="AI20">
        <v>10171.4</v>
      </c>
      <c r="AJ20">
        <v>755.26480000000004</v>
      </c>
      <c r="AK20">
        <v>3453.02</v>
      </c>
      <c r="AL20">
        <f t="shared" si="25"/>
        <v>2697.7552000000001</v>
      </c>
      <c r="AM20">
        <f t="shared" si="26"/>
        <v>0.7812741310505007</v>
      </c>
      <c r="AN20">
        <v>-1.6291948244165499</v>
      </c>
      <c r="AO20" t="s">
        <v>295</v>
      </c>
      <c r="AP20">
        <v>10197.1</v>
      </c>
      <c r="AQ20">
        <v>835.772346153846</v>
      </c>
      <c r="AR20">
        <v>1333.22</v>
      </c>
      <c r="AS20">
        <f t="shared" si="27"/>
        <v>0.37311745536832186</v>
      </c>
      <c r="AT20">
        <v>0.5</v>
      </c>
      <c r="AU20">
        <f t="shared" si="28"/>
        <v>925.17390017197238</v>
      </c>
      <c r="AV20">
        <f t="shared" si="29"/>
        <v>22.411201812751095</v>
      </c>
      <c r="AW20">
        <f t="shared" si="30"/>
        <v>172.59926570267609</v>
      </c>
      <c r="AX20">
        <f t="shared" si="31"/>
        <v>1</v>
      </c>
      <c r="AY20">
        <f t="shared" si="32"/>
        <v>2.5984732851520118E-2</v>
      </c>
      <c r="AZ20">
        <f t="shared" si="33"/>
        <v>1.5899851487376429</v>
      </c>
      <c r="BA20" t="s">
        <v>285</v>
      </c>
      <c r="BB20">
        <v>0</v>
      </c>
      <c r="BC20">
        <f t="shared" si="34"/>
        <v>1333.22</v>
      </c>
      <c r="BD20">
        <f t="shared" si="35"/>
        <v>0.3731174553683218</v>
      </c>
      <c r="BE20">
        <f t="shared" si="36"/>
        <v>0.61389739995713899</v>
      </c>
      <c r="BF20">
        <f t="shared" si="37"/>
        <v>0.86070279123045179</v>
      </c>
      <c r="BG20">
        <f t="shared" si="38"/>
        <v>0.78576440145495785</v>
      </c>
      <c r="BH20">
        <f t="shared" si="39"/>
        <v>0</v>
      </c>
      <c r="BI20">
        <f t="shared" si="40"/>
        <v>1</v>
      </c>
      <c r="BJ20">
        <f t="shared" si="41"/>
        <v>1099.99</v>
      </c>
      <c r="BK20">
        <f t="shared" si="42"/>
        <v>925.17390017197238</v>
      </c>
      <c r="BL20">
        <f t="shared" si="43"/>
        <v>0.84107482810932133</v>
      </c>
      <c r="BM20">
        <f t="shared" si="44"/>
        <v>0.19214965621864288</v>
      </c>
      <c r="BN20">
        <v>6</v>
      </c>
      <c r="BO20">
        <v>0.5</v>
      </c>
      <c r="BP20" t="s">
        <v>286</v>
      </c>
      <c r="BQ20">
        <v>1600207658.0999999</v>
      </c>
      <c r="BR20">
        <v>371.66</v>
      </c>
      <c r="BS20">
        <v>400.04</v>
      </c>
      <c r="BT20">
        <v>24.025700000000001</v>
      </c>
      <c r="BU20">
        <v>20.119900000000001</v>
      </c>
      <c r="BV20">
        <v>369.94200000000001</v>
      </c>
      <c r="BW20">
        <v>24.098600000000001</v>
      </c>
      <c r="BX20">
        <v>500.01499999999999</v>
      </c>
      <c r="BY20">
        <v>101.553</v>
      </c>
      <c r="BZ20">
        <v>0.100186</v>
      </c>
      <c r="CA20">
        <v>25.307200000000002</v>
      </c>
      <c r="CB20">
        <v>25.288799999999998</v>
      </c>
      <c r="CC20">
        <v>999.9</v>
      </c>
      <c r="CD20">
        <v>0</v>
      </c>
      <c r="CE20">
        <v>0</v>
      </c>
      <c r="CF20">
        <v>9993.75</v>
      </c>
      <c r="CG20">
        <v>0</v>
      </c>
      <c r="CH20">
        <v>1.91117E-3</v>
      </c>
      <c r="CI20">
        <v>1099.99</v>
      </c>
      <c r="CJ20">
        <v>0.96400600000000003</v>
      </c>
      <c r="CK20">
        <v>3.5993700000000003E-2</v>
      </c>
      <c r="CL20">
        <v>0</v>
      </c>
      <c r="CM20">
        <v>836.63900000000001</v>
      </c>
      <c r="CN20">
        <v>4.9998399999999998</v>
      </c>
      <c r="CO20">
        <v>9317.0400000000009</v>
      </c>
      <c r="CP20">
        <v>10231.799999999999</v>
      </c>
      <c r="CQ20">
        <v>44.875</v>
      </c>
      <c r="CR20">
        <v>47.375</v>
      </c>
      <c r="CS20">
        <v>46.125</v>
      </c>
      <c r="CT20">
        <v>46.561999999999998</v>
      </c>
      <c r="CU20">
        <v>45.811999999999998</v>
      </c>
      <c r="CV20">
        <v>1055.58</v>
      </c>
      <c r="CW20">
        <v>39.409999999999997</v>
      </c>
      <c r="CX20">
        <v>0</v>
      </c>
      <c r="CY20">
        <v>119.799999952316</v>
      </c>
      <c r="CZ20">
        <v>0</v>
      </c>
      <c r="DA20">
        <v>835.772346153846</v>
      </c>
      <c r="DB20">
        <v>11.1299486995538</v>
      </c>
      <c r="DC20">
        <v>127.189743469417</v>
      </c>
      <c r="DD20">
        <v>9303.7923076923107</v>
      </c>
      <c r="DE20">
        <v>15</v>
      </c>
      <c r="DF20">
        <v>1600207592.0999999</v>
      </c>
      <c r="DG20" t="s">
        <v>296</v>
      </c>
      <c r="DH20">
        <v>1600207587.0999999</v>
      </c>
      <c r="DI20">
        <v>1600207592.0999999</v>
      </c>
      <c r="DJ20">
        <v>119</v>
      </c>
      <c r="DK20">
        <v>-1.6E-2</v>
      </c>
      <c r="DL20">
        <v>0</v>
      </c>
      <c r="DM20">
        <v>1.718</v>
      </c>
      <c r="DN20">
        <v>-7.2999999999999995E-2</v>
      </c>
      <c r="DO20">
        <v>400</v>
      </c>
      <c r="DP20">
        <v>20</v>
      </c>
      <c r="DQ20">
        <v>0.04</v>
      </c>
      <c r="DR20">
        <v>0.03</v>
      </c>
      <c r="DS20">
        <v>-30.457773170731699</v>
      </c>
      <c r="DT20">
        <v>22.7674097560974</v>
      </c>
      <c r="DU20">
        <v>2.5850610300881098</v>
      </c>
      <c r="DV20">
        <v>0</v>
      </c>
      <c r="DW20">
        <v>833.69600000000003</v>
      </c>
      <c r="DX20">
        <v>33.321299412917099</v>
      </c>
      <c r="DY20">
        <v>4.0326522644178402</v>
      </c>
      <c r="DZ20">
        <v>0</v>
      </c>
      <c r="EA20">
        <v>3.9811000000000001</v>
      </c>
      <c r="EB20">
        <v>-8.2689616724736403E-2</v>
      </c>
      <c r="EC20">
        <v>3.6553890987711002E-2</v>
      </c>
      <c r="ED20">
        <v>1</v>
      </c>
      <c r="EE20">
        <v>1</v>
      </c>
      <c r="EF20">
        <v>3</v>
      </c>
      <c r="EG20" t="s">
        <v>292</v>
      </c>
      <c r="EH20">
        <v>100</v>
      </c>
      <c r="EI20">
        <v>100</v>
      </c>
      <c r="EJ20">
        <v>1.718</v>
      </c>
      <c r="EK20">
        <v>-7.2900000000000006E-2</v>
      </c>
      <c r="EL20">
        <v>1.7184499999999601</v>
      </c>
      <c r="EM20">
        <v>0</v>
      </c>
      <c r="EN20">
        <v>0</v>
      </c>
      <c r="EO20">
        <v>0</v>
      </c>
      <c r="EP20">
        <v>-7.2870000000005306E-2</v>
      </c>
      <c r="EQ20">
        <v>0</v>
      </c>
      <c r="ER20">
        <v>0</v>
      </c>
      <c r="ES20">
        <v>0</v>
      </c>
      <c r="ET20">
        <v>-1</v>
      </c>
      <c r="EU20">
        <v>-1</v>
      </c>
      <c r="EV20">
        <v>-1</v>
      </c>
      <c r="EW20">
        <v>-1</v>
      </c>
      <c r="EX20">
        <v>1.2</v>
      </c>
      <c r="EY20">
        <v>1.1000000000000001</v>
      </c>
      <c r="EZ20">
        <v>2</v>
      </c>
      <c r="FA20">
        <v>513.30499999999995</v>
      </c>
      <c r="FB20">
        <v>474.96100000000001</v>
      </c>
      <c r="FC20">
        <v>21.2454</v>
      </c>
      <c r="FD20">
        <v>33.641500000000001</v>
      </c>
      <c r="FE20">
        <v>30.000900000000001</v>
      </c>
      <c r="FF20">
        <v>33.530799999999999</v>
      </c>
      <c r="FG20">
        <v>33.4831</v>
      </c>
      <c r="FH20">
        <v>21.837900000000001</v>
      </c>
      <c r="FI20">
        <v>-30</v>
      </c>
      <c r="FJ20">
        <v>-30</v>
      </c>
      <c r="FK20">
        <v>21.2288</v>
      </c>
      <c r="FL20">
        <v>400</v>
      </c>
      <c r="FM20">
        <v>4.90618</v>
      </c>
      <c r="FN20">
        <v>101</v>
      </c>
      <c r="FO20">
        <v>101.29300000000001</v>
      </c>
    </row>
    <row r="21" spans="1:171" x14ac:dyDescent="0.35">
      <c r="A21">
        <v>4</v>
      </c>
      <c r="B21">
        <v>1600207778.5999999</v>
      </c>
      <c r="C21">
        <v>961.09999990463302</v>
      </c>
      <c r="D21" t="s">
        <v>297</v>
      </c>
      <c r="E21" t="s">
        <v>298</v>
      </c>
      <c r="F21">
        <v>1600207778.5999999</v>
      </c>
      <c r="G21">
        <f t="shared" si="0"/>
        <v>3.5830559974507478E-3</v>
      </c>
      <c r="H21">
        <f t="shared" si="1"/>
        <v>22.12360851149203</v>
      </c>
      <c r="I21">
        <f t="shared" si="2"/>
        <v>371.90100000000001</v>
      </c>
      <c r="J21">
        <f t="shared" si="3"/>
        <v>297.17397501419265</v>
      </c>
      <c r="K21">
        <f t="shared" si="4"/>
        <v>30.209175408210541</v>
      </c>
      <c r="L21">
        <f t="shared" si="5"/>
        <v>37.805539811998507</v>
      </c>
      <c r="M21">
        <f t="shared" si="6"/>
        <v>0.54265965127594118</v>
      </c>
      <c r="N21">
        <f t="shared" si="7"/>
        <v>2.9575647497991775</v>
      </c>
      <c r="O21">
        <f t="shared" si="8"/>
        <v>0.49280466152819458</v>
      </c>
      <c r="P21">
        <f t="shared" si="9"/>
        <v>0.312099606091718</v>
      </c>
      <c r="Q21">
        <f t="shared" si="10"/>
        <v>145.83149600904221</v>
      </c>
      <c r="R21">
        <f t="shared" si="11"/>
        <v>25.114611652877091</v>
      </c>
      <c r="S21">
        <f t="shared" si="12"/>
        <v>25.069700000000001</v>
      </c>
      <c r="T21">
        <f t="shared" si="13"/>
        <v>3.1929145982153697</v>
      </c>
      <c r="U21">
        <f t="shared" si="14"/>
        <v>76.962430515291942</v>
      </c>
      <c r="V21">
        <f t="shared" si="15"/>
        <v>2.4744111637930502</v>
      </c>
      <c r="W21">
        <f t="shared" si="16"/>
        <v>3.2150896836624732</v>
      </c>
      <c r="X21">
        <f t="shared" si="17"/>
        <v>0.71850343442231956</v>
      </c>
      <c r="Y21">
        <f t="shared" si="18"/>
        <v>-158.01276948757797</v>
      </c>
      <c r="Z21">
        <f t="shared" si="19"/>
        <v>18.527884417934207</v>
      </c>
      <c r="AA21">
        <f t="shared" si="20"/>
        <v>1.3268145382252092</v>
      </c>
      <c r="AB21">
        <f t="shared" si="21"/>
        <v>7.6734254776236703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54052.014358842091</v>
      </c>
      <c r="AH21" t="s">
        <v>284</v>
      </c>
      <c r="AI21">
        <v>10171.4</v>
      </c>
      <c r="AJ21">
        <v>755.26480000000004</v>
      </c>
      <c r="AK21">
        <v>3453.02</v>
      </c>
      <c r="AL21">
        <f t="shared" si="25"/>
        <v>2697.7552000000001</v>
      </c>
      <c r="AM21">
        <f t="shared" si="26"/>
        <v>0.7812741310505007</v>
      </c>
      <c r="AN21">
        <v>-1.6291948244165499</v>
      </c>
      <c r="AO21" t="s">
        <v>299</v>
      </c>
      <c r="AP21">
        <v>10200</v>
      </c>
      <c r="AQ21">
        <v>865.73011538461503</v>
      </c>
      <c r="AR21">
        <v>1533.55</v>
      </c>
      <c r="AS21">
        <f t="shared" si="27"/>
        <v>0.43547317310513833</v>
      </c>
      <c r="AT21">
        <v>0.5</v>
      </c>
      <c r="AU21">
        <f t="shared" si="28"/>
        <v>757.07442414757304</v>
      </c>
      <c r="AV21">
        <f t="shared" si="29"/>
        <v>22.12360851149203</v>
      </c>
      <c r="AW21">
        <f t="shared" si="30"/>
        <v>164.84280088014449</v>
      </c>
      <c r="AX21">
        <f t="shared" si="31"/>
        <v>1</v>
      </c>
      <c r="AY21">
        <f t="shared" si="32"/>
        <v>3.1374462771811398E-2</v>
      </c>
      <c r="AZ21">
        <f t="shared" si="33"/>
        <v>1.2516513970851946</v>
      </c>
      <c r="BA21" t="s">
        <v>285</v>
      </c>
      <c r="BB21">
        <v>0</v>
      </c>
      <c r="BC21">
        <f t="shared" si="34"/>
        <v>1533.55</v>
      </c>
      <c r="BD21">
        <f t="shared" si="35"/>
        <v>0.43547317310513839</v>
      </c>
      <c r="BE21">
        <f t="shared" si="36"/>
        <v>0.55588151820725051</v>
      </c>
      <c r="BF21">
        <f t="shared" si="37"/>
        <v>0.85806576382974387</v>
      </c>
      <c r="BG21">
        <f t="shared" si="38"/>
        <v>0.71150636647832244</v>
      </c>
      <c r="BH21">
        <f t="shared" si="39"/>
        <v>0</v>
      </c>
      <c r="BI21">
        <f t="shared" si="40"/>
        <v>1</v>
      </c>
      <c r="BJ21">
        <f t="shared" si="41"/>
        <v>899.87300000000005</v>
      </c>
      <c r="BK21">
        <f t="shared" si="42"/>
        <v>757.07442414757304</v>
      </c>
      <c r="BL21">
        <f t="shared" si="43"/>
        <v>0.84131252315334837</v>
      </c>
      <c r="BM21">
        <f t="shared" si="44"/>
        <v>0.19262504630669697</v>
      </c>
      <c r="BN21">
        <v>6</v>
      </c>
      <c r="BO21">
        <v>0.5</v>
      </c>
      <c r="BP21" t="s">
        <v>286</v>
      </c>
      <c r="BQ21">
        <v>1600207778.5999999</v>
      </c>
      <c r="BR21">
        <v>371.90100000000001</v>
      </c>
      <c r="BS21">
        <v>400.04899999999998</v>
      </c>
      <c r="BT21">
        <v>24.3413</v>
      </c>
      <c r="BU21">
        <v>20.1462</v>
      </c>
      <c r="BV21">
        <v>370.142</v>
      </c>
      <c r="BW21">
        <v>24.410799999999998</v>
      </c>
      <c r="BX21">
        <v>499.98899999999998</v>
      </c>
      <c r="BY21">
        <v>101.55500000000001</v>
      </c>
      <c r="BZ21">
        <v>9.9848500000000007E-2</v>
      </c>
      <c r="CA21">
        <v>25.1859</v>
      </c>
      <c r="CB21">
        <v>25.069700000000001</v>
      </c>
      <c r="CC21">
        <v>999.9</v>
      </c>
      <c r="CD21">
        <v>0</v>
      </c>
      <c r="CE21">
        <v>0</v>
      </c>
      <c r="CF21">
        <v>10005</v>
      </c>
      <c r="CG21">
        <v>0</v>
      </c>
      <c r="CH21">
        <v>1.91117E-3</v>
      </c>
      <c r="CI21">
        <v>899.87300000000005</v>
      </c>
      <c r="CJ21">
        <v>0.95600399999999996</v>
      </c>
      <c r="CK21">
        <v>4.3996E-2</v>
      </c>
      <c r="CL21">
        <v>0</v>
      </c>
      <c r="CM21">
        <v>871.46299999999997</v>
      </c>
      <c r="CN21">
        <v>4.9998399999999998</v>
      </c>
      <c r="CO21">
        <v>7921.63</v>
      </c>
      <c r="CP21">
        <v>8345.3700000000008</v>
      </c>
      <c r="CQ21">
        <v>44.75</v>
      </c>
      <c r="CR21">
        <v>47.561999999999998</v>
      </c>
      <c r="CS21">
        <v>46.25</v>
      </c>
      <c r="CT21">
        <v>46.75</v>
      </c>
      <c r="CU21">
        <v>45.811999999999998</v>
      </c>
      <c r="CV21">
        <v>855.5</v>
      </c>
      <c r="CW21">
        <v>39.369999999999997</v>
      </c>
      <c r="CX21">
        <v>0</v>
      </c>
      <c r="CY21">
        <v>119.799999952316</v>
      </c>
      <c r="CZ21">
        <v>0</v>
      </c>
      <c r="DA21">
        <v>865.73011538461503</v>
      </c>
      <c r="DB21">
        <v>79.077709298101595</v>
      </c>
      <c r="DC21">
        <v>704.70700770267001</v>
      </c>
      <c r="DD21">
        <v>7872.7407692307697</v>
      </c>
      <c r="DE21">
        <v>15</v>
      </c>
      <c r="DF21">
        <v>1600207721.0999999</v>
      </c>
      <c r="DG21" t="s">
        <v>300</v>
      </c>
      <c r="DH21">
        <v>1600207708.5999999</v>
      </c>
      <c r="DI21">
        <v>1600207721.0999999</v>
      </c>
      <c r="DJ21">
        <v>120</v>
      </c>
      <c r="DK21">
        <v>4.1000000000000002E-2</v>
      </c>
      <c r="DL21">
        <v>3.0000000000000001E-3</v>
      </c>
      <c r="DM21">
        <v>1.7589999999999999</v>
      </c>
      <c r="DN21">
        <v>-7.0000000000000007E-2</v>
      </c>
      <c r="DO21">
        <v>400</v>
      </c>
      <c r="DP21">
        <v>20</v>
      </c>
      <c r="DQ21">
        <v>0.08</v>
      </c>
      <c r="DR21">
        <v>0.03</v>
      </c>
      <c r="DS21">
        <v>-38.444387804877998</v>
      </c>
      <c r="DT21">
        <v>110.423285017422</v>
      </c>
      <c r="DU21">
        <v>12.5312058675035</v>
      </c>
      <c r="DV21">
        <v>0</v>
      </c>
      <c r="DW21">
        <v>857.62305882352996</v>
      </c>
      <c r="DX21">
        <v>140.33164792788199</v>
      </c>
      <c r="DY21">
        <v>14.726475136220399</v>
      </c>
      <c r="DZ21">
        <v>0</v>
      </c>
      <c r="EA21">
        <v>4.0415278048780499</v>
      </c>
      <c r="EB21">
        <v>2.0474914285714401</v>
      </c>
      <c r="EC21">
        <v>0.22580116281659801</v>
      </c>
      <c r="ED21">
        <v>0</v>
      </c>
      <c r="EE21">
        <v>0</v>
      </c>
      <c r="EF21">
        <v>3</v>
      </c>
      <c r="EG21" t="s">
        <v>287</v>
      </c>
      <c r="EH21">
        <v>100</v>
      </c>
      <c r="EI21">
        <v>100</v>
      </c>
      <c r="EJ21">
        <v>1.7589999999999999</v>
      </c>
      <c r="EK21">
        <v>-6.9500000000000006E-2</v>
      </c>
      <c r="EL21">
        <v>1.7594500000000199</v>
      </c>
      <c r="EM21">
        <v>0</v>
      </c>
      <c r="EN21">
        <v>0</v>
      </c>
      <c r="EO21">
        <v>0</v>
      </c>
      <c r="EP21">
        <v>-6.9538095238097994E-2</v>
      </c>
      <c r="EQ21">
        <v>0</v>
      </c>
      <c r="ER21">
        <v>0</v>
      </c>
      <c r="ES21">
        <v>0</v>
      </c>
      <c r="ET21">
        <v>-1</v>
      </c>
      <c r="EU21">
        <v>-1</v>
      </c>
      <c r="EV21">
        <v>-1</v>
      </c>
      <c r="EW21">
        <v>-1</v>
      </c>
      <c r="EX21">
        <v>1.2</v>
      </c>
      <c r="EY21">
        <v>1</v>
      </c>
      <c r="EZ21">
        <v>2</v>
      </c>
      <c r="FA21">
        <v>513.14400000000001</v>
      </c>
      <c r="FB21">
        <v>474.68700000000001</v>
      </c>
      <c r="FC21">
        <v>21.423100000000002</v>
      </c>
      <c r="FD21">
        <v>33.647500000000001</v>
      </c>
      <c r="FE21">
        <v>30.0017</v>
      </c>
      <c r="FF21">
        <v>33.524700000000003</v>
      </c>
      <c r="FG21">
        <v>33.474800000000002</v>
      </c>
      <c r="FH21">
        <v>21.841999999999999</v>
      </c>
      <c r="FI21">
        <v>-30</v>
      </c>
      <c r="FJ21">
        <v>-30</v>
      </c>
      <c r="FK21">
        <v>21.373999999999999</v>
      </c>
      <c r="FL21">
        <v>400</v>
      </c>
      <c r="FM21">
        <v>4.90618</v>
      </c>
      <c r="FN21">
        <v>100.997</v>
      </c>
      <c r="FO21">
        <v>101.294</v>
      </c>
    </row>
    <row r="22" spans="1:171" x14ac:dyDescent="0.35">
      <c r="A22">
        <v>5</v>
      </c>
      <c r="B22">
        <v>1600207899.0999999</v>
      </c>
      <c r="C22">
        <v>1081.5999999046301</v>
      </c>
      <c r="D22" t="s">
        <v>301</v>
      </c>
      <c r="E22" t="s">
        <v>302</v>
      </c>
      <c r="F22">
        <v>1600207899.0999999</v>
      </c>
      <c r="G22">
        <f t="shared" si="0"/>
        <v>3.1859778006647463E-3</v>
      </c>
      <c r="H22">
        <f t="shared" si="1"/>
        <v>20.949884388363316</v>
      </c>
      <c r="I22">
        <f t="shared" si="2"/>
        <v>373.48099999999999</v>
      </c>
      <c r="J22">
        <f t="shared" si="3"/>
        <v>292.35062895979291</v>
      </c>
      <c r="K22">
        <f t="shared" si="4"/>
        <v>29.719765738203435</v>
      </c>
      <c r="L22">
        <f t="shared" si="5"/>
        <v>37.967312973342402</v>
      </c>
      <c r="M22">
        <f t="shared" si="6"/>
        <v>0.46645940584509094</v>
      </c>
      <c r="N22">
        <f t="shared" si="7"/>
        <v>2.957616826732711</v>
      </c>
      <c r="O22">
        <f t="shared" si="8"/>
        <v>0.42910760875603277</v>
      </c>
      <c r="P22">
        <f t="shared" si="9"/>
        <v>0.27129848539554158</v>
      </c>
      <c r="Q22">
        <f t="shared" si="10"/>
        <v>113.93074110015844</v>
      </c>
      <c r="R22">
        <f t="shared" si="11"/>
        <v>24.986197432642175</v>
      </c>
      <c r="S22">
        <f t="shared" si="12"/>
        <v>24.9145</v>
      </c>
      <c r="T22">
        <f t="shared" si="13"/>
        <v>3.1635054532152309</v>
      </c>
      <c r="U22">
        <f t="shared" si="14"/>
        <v>75.764465513080282</v>
      </c>
      <c r="V22">
        <f t="shared" si="15"/>
        <v>2.4294928592244802</v>
      </c>
      <c r="W22">
        <f t="shared" si="16"/>
        <v>3.2066389471262657</v>
      </c>
      <c r="X22">
        <f t="shared" si="17"/>
        <v>0.73401259399075069</v>
      </c>
      <c r="Y22">
        <f t="shared" si="18"/>
        <v>-140.5016210093153</v>
      </c>
      <c r="Z22">
        <f t="shared" si="19"/>
        <v>36.227275916031303</v>
      </c>
      <c r="AA22">
        <f t="shared" si="20"/>
        <v>2.5916519899062389</v>
      </c>
      <c r="AB22">
        <f t="shared" si="21"/>
        <v>12.248047996780684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54061.624627323101</v>
      </c>
      <c r="AH22" t="s">
        <v>284</v>
      </c>
      <c r="AI22">
        <v>10171.4</v>
      </c>
      <c r="AJ22">
        <v>755.26480000000004</v>
      </c>
      <c r="AK22">
        <v>3453.02</v>
      </c>
      <c r="AL22">
        <f t="shared" si="25"/>
        <v>2697.7552000000001</v>
      </c>
      <c r="AM22">
        <f t="shared" si="26"/>
        <v>0.7812741310505007</v>
      </c>
      <c r="AN22">
        <v>-1.6291948244165499</v>
      </c>
      <c r="AO22" t="s">
        <v>303</v>
      </c>
      <c r="AP22">
        <v>10204.6</v>
      </c>
      <c r="AQ22">
        <v>910.50634615384604</v>
      </c>
      <c r="AR22">
        <v>1847.27</v>
      </c>
      <c r="AS22">
        <f t="shared" si="27"/>
        <v>0.50710705735823891</v>
      </c>
      <c r="AT22">
        <v>0.5</v>
      </c>
      <c r="AU22">
        <f t="shared" si="28"/>
        <v>589.10987517949332</v>
      </c>
      <c r="AV22">
        <f t="shared" si="29"/>
        <v>20.949884388363316</v>
      </c>
      <c r="AW22">
        <f t="shared" si="30"/>
        <v>149.37088763147614</v>
      </c>
      <c r="AX22">
        <f t="shared" si="31"/>
        <v>1</v>
      </c>
      <c r="AY22">
        <f t="shared" si="32"/>
        <v>3.8327449876647116E-2</v>
      </c>
      <c r="AZ22">
        <f t="shared" si="33"/>
        <v>0.86925571248382749</v>
      </c>
      <c r="BA22" t="s">
        <v>285</v>
      </c>
      <c r="BB22">
        <v>0</v>
      </c>
      <c r="BC22">
        <f t="shared" si="34"/>
        <v>1847.27</v>
      </c>
      <c r="BD22">
        <f t="shared" si="35"/>
        <v>0.50710705735823891</v>
      </c>
      <c r="BE22">
        <f t="shared" si="36"/>
        <v>0.46502771486988204</v>
      </c>
      <c r="BF22">
        <f t="shared" si="37"/>
        <v>0.85783808890850877</v>
      </c>
      <c r="BG22">
        <f t="shared" si="38"/>
        <v>0.59521709011996338</v>
      </c>
      <c r="BH22">
        <f t="shared" si="39"/>
        <v>0</v>
      </c>
      <c r="BI22">
        <f t="shared" si="40"/>
        <v>1</v>
      </c>
      <c r="BJ22">
        <f t="shared" si="41"/>
        <v>699.90700000000004</v>
      </c>
      <c r="BK22">
        <f t="shared" si="42"/>
        <v>589.10987517949332</v>
      </c>
      <c r="BL22">
        <f t="shared" si="43"/>
        <v>0.84169736147730101</v>
      </c>
      <c r="BM22">
        <f t="shared" si="44"/>
        <v>0.19339472295460228</v>
      </c>
      <c r="BN22">
        <v>6</v>
      </c>
      <c r="BO22">
        <v>0.5</v>
      </c>
      <c r="BP22" t="s">
        <v>286</v>
      </c>
      <c r="BQ22">
        <v>1600207899.0999999</v>
      </c>
      <c r="BR22">
        <v>373.48099999999999</v>
      </c>
      <c r="BS22">
        <v>400.048</v>
      </c>
      <c r="BT22">
        <v>23.898700000000002</v>
      </c>
      <c r="BU22">
        <v>20.167000000000002</v>
      </c>
      <c r="BV22">
        <v>371.726</v>
      </c>
      <c r="BW22">
        <v>23.9696</v>
      </c>
      <c r="BX22">
        <v>500.01400000000001</v>
      </c>
      <c r="BY22">
        <v>101.55800000000001</v>
      </c>
      <c r="BZ22">
        <v>9.9950399999999995E-2</v>
      </c>
      <c r="CA22">
        <v>25.1417</v>
      </c>
      <c r="CB22">
        <v>24.9145</v>
      </c>
      <c r="CC22">
        <v>999.9</v>
      </c>
      <c r="CD22">
        <v>0</v>
      </c>
      <c r="CE22">
        <v>0</v>
      </c>
      <c r="CF22">
        <v>10005</v>
      </c>
      <c r="CG22">
        <v>0</v>
      </c>
      <c r="CH22">
        <v>1.91117E-3</v>
      </c>
      <c r="CI22">
        <v>699.90700000000004</v>
      </c>
      <c r="CJ22">
        <v>0.94301299999999999</v>
      </c>
      <c r="CK22">
        <v>5.6987299999999998E-2</v>
      </c>
      <c r="CL22">
        <v>0</v>
      </c>
      <c r="CM22">
        <v>914.74300000000005</v>
      </c>
      <c r="CN22">
        <v>4.9998399999999998</v>
      </c>
      <c r="CO22">
        <v>6450.28</v>
      </c>
      <c r="CP22">
        <v>6459.74</v>
      </c>
      <c r="CQ22">
        <v>44.5</v>
      </c>
      <c r="CR22">
        <v>47.625</v>
      </c>
      <c r="CS22">
        <v>46.186999999999998</v>
      </c>
      <c r="CT22">
        <v>46.811999999999998</v>
      </c>
      <c r="CU22">
        <v>45.686999999999998</v>
      </c>
      <c r="CV22">
        <v>655.30999999999995</v>
      </c>
      <c r="CW22">
        <v>39.6</v>
      </c>
      <c r="CX22">
        <v>0</v>
      </c>
      <c r="CY22">
        <v>120.200000047684</v>
      </c>
      <c r="CZ22">
        <v>0</v>
      </c>
      <c r="DA22">
        <v>910.50634615384604</v>
      </c>
      <c r="DB22">
        <v>59.528102504114599</v>
      </c>
      <c r="DC22">
        <v>409.05504234948597</v>
      </c>
      <c r="DD22">
        <v>6423.3261538461502</v>
      </c>
      <c r="DE22">
        <v>15</v>
      </c>
      <c r="DF22">
        <v>1600207835.0999999</v>
      </c>
      <c r="DG22" t="s">
        <v>304</v>
      </c>
      <c r="DH22">
        <v>1600207829.0999999</v>
      </c>
      <c r="DI22">
        <v>1600207835.0999999</v>
      </c>
      <c r="DJ22">
        <v>121</v>
      </c>
      <c r="DK22">
        <v>-4.0000000000000001E-3</v>
      </c>
      <c r="DL22">
        <v>-1E-3</v>
      </c>
      <c r="DM22">
        <v>1.7549999999999999</v>
      </c>
      <c r="DN22">
        <v>-7.0999999999999994E-2</v>
      </c>
      <c r="DO22">
        <v>400</v>
      </c>
      <c r="DP22">
        <v>20</v>
      </c>
      <c r="DQ22">
        <v>0.13</v>
      </c>
      <c r="DR22">
        <v>0.03</v>
      </c>
      <c r="DS22">
        <v>-32.519226829268298</v>
      </c>
      <c r="DT22">
        <v>63.397944250870999</v>
      </c>
      <c r="DU22">
        <v>7.1314849929311501</v>
      </c>
      <c r="DV22">
        <v>0</v>
      </c>
      <c r="DW22">
        <v>903.76552941176499</v>
      </c>
      <c r="DX22">
        <v>115.119128083134</v>
      </c>
      <c r="DY22">
        <v>12.270338437336701</v>
      </c>
      <c r="DZ22">
        <v>0</v>
      </c>
      <c r="EA22">
        <v>3.7321760975609801</v>
      </c>
      <c r="EB22">
        <v>0.58343310104530199</v>
      </c>
      <c r="EC22">
        <v>7.9620216297794297E-2</v>
      </c>
      <c r="ED22">
        <v>0</v>
      </c>
      <c r="EE22">
        <v>0</v>
      </c>
      <c r="EF22">
        <v>3</v>
      </c>
      <c r="EG22" t="s">
        <v>287</v>
      </c>
      <c r="EH22">
        <v>100</v>
      </c>
      <c r="EI22">
        <v>100</v>
      </c>
      <c r="EJ22">
        <v>1.7549999999999999</v>
      </c>
      <c r="EK22">
        <v>-7.0900000000000005E-2</v>
      </c>
      <c r="EL22">
        <v>1.75495000000006</v>
      </c>
      <c r="EM22">
        <v>0</v>
      </c>
      <c r="EN22">
        <v>0</v>
      </c>
      <c r="EO22">
        <v>0</v>
      </c>
      <c r="EP22">
        <v>-7.0895000000000194E-2</v>
      </c>
      <c r="EQ22">
        <v>0</v>
      </c>
      <c r="ER22">
        <v>0</v>
      </c>
      <c r="ES22">
        <v>0</v>
      </c>
      <c r="ET22">
        <v>-1</v>
      </c>
      <c r="EU22">
        <v>-1</v>
      </c>
      <c r="EV22">
        <v>-1</v>
      </c>
      <c r="EW22">
        <v>-1</v>
      </c>
      <c r="EX22">
        <v>1.2</v>
      </c>
      <c r="EY22">
        <v>1.1000000000000001</v>
      </c>
      <c r="EZ22">
        <v>2</v>
      </c>
      <c r="FA22">
        <v>513.08000000000004</v>
      </c>
      <c r="FB22">
        <v>474.62200000000001</v>
      </c>
      <c r="FC22">
        <v>21.135400000000001</v>
      </c>
      <c r="FD22">
        <v>33.635399999999997</v>
      </c>
      <c r="FE22">
        <v>30.001300000000001</v>
      </c>
      <c r="FF22">
        <v>33.512799999999999</v>
      </c>
      <c r="FG22">
        <v>33.462200000000003</v>
      </c>
      <c r="FH22">
        <v>21.842199999999998</v>
      </c>
      <c r="FI22">
        <v>-30</v>
      </c>
      <c r="FJ22">
        <v>-30</v>
      </c>
      <c r="FK22">
        <v>21.107299999999999</v>
      </c>
      <c r="FL22">
        <v>400</v>
      </c>
      <c r="FM22">
        <v>4.90618</v>
      </c>
      <c r="FN22">
        <v>100.999</v>
      </c>
      <c r="FO22">
        <v>101.298</v>
      </c>
    </row>
    <row r="23" spans="1:171" x14ac:dyDescent="0.35">
      <c r="A23">
        <v>6</v>
      </c>
      <c r="B23">
        <v>1600208019.5999999</v>
      </c>
      <c r="C23">
        <v>1202.0999999046301</v>
      </c>
      <c r="D23" t="s">
        <v>305</v>
      </c>
      <c r="E23" t="s">
        <v>306</v>
      </c>
      <c r="F23">
        <v>1600208019.5999999</v>
      </c>
      <c r="G23">
        <f t="shared" si="0"/>
        <v>3.2705990619849397E-3</v>
      </c>
      <c r="H23">
        <f t="shared" si="1"/>
        <v>19.124081905959756</v>
      </c>
      <c r="I23">
        <f t="shared" si="2"/>
        <v>375.64400000000001</v>
      </c>
      <c r="J23">
        <f t="shared" si="3"/>
        <v>307.61065181394179</v>
      </c>
      <c r="K23">
        <f t="shared" si="4"/>
        <v>31.271622083786632</v>
      </c>
      <c r="L23">
        <f t="shared" si="5"/>
        <v>38.187875279257604</v>
      </c>
      <c r="M23">
        <f t="shared" si="6"/>
        <v>0.51520810309750564</v>
      </c>
      <c r="N23">
        <f t="shared" si="7"/>
        <v>2.9597475161955717</v>
      </c>
      <c r="O23">
        <f t="shared" si="8"/>
        <v>0.47007523017628072</v>
      </c>
      <c r="P23">
        <f t="shared" si="9"/>
        <v>0.29752185446265439</v>
      </c>
      <c r="Q23">
        <f t="shared" si="10"/>
        <v>89.98447875341806</v>
      </c>
      <c r="R23">
        <f t="shared" si="11"/>
        <v>24.703602780018137</v>
      </c>
      <c r="S23">
        <f t="shared" si="12"/>
        <v>24.737300000000001</v>
      </c>
      <c r="T23">
        <f t="shared" si="13"/>
        <v>3.1302171682084978</v>
      </c>
      <c r="U23">
        <f t="shared" si="14"/>
        <v>76.713850594417025</v>
      </c>
      <c r="V23">
        <f t="shared" si="15"/>
        <v>2.4422941755596801</v>
      </c>
      <c r="W23">
        <f t="shared" si="16"/>
        <v>3.1836417500041669</v>
      </c>
      <c r="X23">
        <f t="shared" si="17"/>
        <v>0.68792299264881773</v>
      </c>
      <c r="Y23">
        <f t="shared" si="18"/>
        <v>-144.23341863353585</v>
      </c>
      <c r="Z23">
        <f t="shared" si="19"/>
        <v>45.252891535213251</v>
      </c>
      <c r="AA23">
        <f t="shared" si="20"/>
        <v>3.230152862037019</v>
      </c>
      <c r="AB23">
        <f t="shared" si="21"/>
        <v>-5.7658954828675206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54146.28385856864</v>
      </c>
      <c r="AH23" t="s">
        <v>284</v>
      </c>
      <c r="AI23">
        <v>10171.4</v>
      </c>
      <c r="AJ23">
        <v>755.26480000000004</v>
      </c>
      <c r="AK23">
        <v>3453.02</v>
      </c>
      <c r="AL23">
        <f t="shared" si="25"/>
        <v>2697.7552000000001</v>
      </c>
      <c r="AM23">
        <f t="shared" si="26"/>
        <v>0.7812741310505007</v>
      </c>
      <c r="AN23">
        <v>-1.6291948244165499</v>
      </c>
      <c r="AO23" t="s">
        <v>307</v>
      </c>
      <c r="AP23">
        <v>10208.9</v>
      </c>
      <c r="AQ23">
        <v>931.03459999999995</v>
      </c>
      <c r="AR23">
        <v>2149.2600000000002</v>
      </c>
      <c r="AS23">
        <f t="shared" si="27"/>
        <v>0.56681155374407943</v>
      </c>
      <c r="AT23">
        <v>0.5</v>
      </c>
      <c r="AU23">
        <f t="shared" si="28"/>
        <v>463.02592081699663</v>
      </c>
      <c r="AV23">
        <f t="shared" si="29"/>
        <v>19.124081905959756</v>
      </c>
      <c r="AW23">
        <f t="shared" si="30"/>
        <v>131.22422080103249</v>
      </c>
      <c r="AX23">
        <f t="shared" si="31"/>
        <v>1</v>
      </c>
      <c r="AY23">
        <f t="shared" si="32"/>
        <v>4.482098257859455E-2</v>
      </c>
      <c r="AZ23">
        <f t="shared" si="33"/>
        <v>0.60660878627992876</v>
      </c>
      <c r="BA23" t="s">
        <v>285</v>
      </c>
      <c r="BB23">
        <v>0</v>
      </c>
      <c r="BC23">
        <f t="shared" si="34"/>
        <v>2149.2600000000002</v>
      </c>
      <c r="BD23">
        <f t="shared" si="35"/>
        <v>0.56681155374407943</v>
      </c>
      <c r="BE23">
        <f t="shared" si="36"/>
        <v>0.37757093790363211</v>
      </c>
      <c r="BF23">
        <f t="shared" si="37"/>
        <v>0.87390932192592918</v>
      </c>
      <c r="BG23">
        <f t="shared" si="38"/>
        <v>0.48327587321488613</v>
      </c>
      <c r="BH23">
        <f t="shared" si="39"/>
        <v>0</v>
      </c>
      <c r="BI23">
        <f t="shared" si="40"/>
        <v>1</v>
      </c>
      <c r="BJ23">
        <f t="shared" si="41"/>
        <v>549.80100000000004</v>
      </c>
      <c r="BK23">
        <f t="shared" si="42"/>
        <v>463.02592081699663</v>
      </c>
      <c r="BL23">
        <f t="shared" si="43"/>
        <v>0.84217002300286214</v>
      </c>
      <c r="BM23">
        <f t="shared" si="44"/>
        <v>0.19434004600572446</v>
      </c>
      <c r="BN23">
        <v>6</v>
      </c>
      <c r="BO23">
        <v>0.5</v>
      </c>
      <c r="BP23" t="s">
        <v>286</v>
      </c>
      <c r="BQ23">
        <v>1600208019.5999999</v>
      </c>
      <c r="BR23">
        <v>375.64400000000001</v>
      </c>
      <c r="BS23">
        <v>400.06700000000001</v>
      </c>
      <c r="BT23">
        <v>24.0242</v>
      </c>
      <c r="BU23">
        <v>20.1938</v>
      </c>
      <c r="BV23">
        <v>373.92200000000003</v>
      </c>
      <c r="BW23">
        <v>24.0885</v>
      </c>
      <c r="BX23">
        <v>500.00400000000002</v>
      </c>
      <c r="BY23">
        <v>101.56</v>
      </c>
      <c r="BZ23">
        <v>9.9750400000000003E-2</v>
      </c>
      <c r="CA23">
        <v>25.020900000000001</v>
      </c>
      <c r="CB23">
        <v>24.737300000000001</v>
      </c>
      <c r="CC23">
        <v>999.9</v>
      </c>
      <c r="CD23">
        <v>0</v>
      </c>
      <c r="CE23">
        <v>0</v>
      </c>
      <c r="CF23">
        <v>10016.9</v>
      </c>
      <c r="CG23">
        <v>0</v>
      </c>
      <c r="CH23">
        <v>1.91117E-3</v>
      </c>
      <c r="CI23">
        <v>549.80100000000004</v>
      </c>
      <c r="CJ23">
        <v>0.92700899999999997</v>
      </c>
      <c r="CK23">
        <v>7.2991E-2</v>
      </c>
      <c r="CL23">
        <v>0</v>
      </c>
      <c r="CM23">
        <v>934.95100000000002</v>
      </c>
      <c r="CN23">
        <v>4.9998399999999998</v>
      </c>
      <c r="CO23">
        <v>5163.93</v>
      </c>
      <c r="CP23">
        <v>5044.3</v>
      </c>
      <c r="CQ23">
        <v>44.186999999999998</v>
      </c>
      <c r="CR23">
        <v>47.625</v>
      </c>
      <c r="CS23">
        <v>46.061999999999998</v>
      </c>
      <c r="CT23">
        <v>46.75</v>
      </c>
      <c r="CU23">
        <v>45.436999999999998</v>
      </c>
      <c r="CV23">
        <v>505.04</v>
      </c>
      <c r="CW23">
        <v>39.770000000000003</v>
      </c>
      <c r="CX23">
        <v>0</v>
      </c>
      <c r="CY23">
        <v>120.09999990463299</v>
      </c>
      <c r="CZ23">
        <v>0</v>
      </c>
      <c r="DA23">
        <v>931.03459999999995</v>
      </c>
      <c r="DB23">
        <v>59.1791539216022</v>
      </c>
      <c r="DC23">
        <v>317.422308190617</v>
      </c>
      <c r="DD23">
        <v>5144.3324000000002</v>
      </c>
      <c r="DE23">
        <v>15</v>
      </c>
      <c r="DF23">
        <v>1600207959.5999999</v>
      </c>
      <c r="DG23" t="s">
        <v>308</v>
      </c>
      <c r="DH23">
        <v>1600207950.5999999</v>
      </c>
      <c r="DI23">
        <v>1600207959.5999999</v>
      </c>
      <c r="DJ23">
        <v>122</v>
      </c>
      <c r="DK23">
        <v>-3.3000000000000002E-2</v>
      </c>
      <c r="DL23">
        <v>7.0000000000000001E-3</v>
      </c>
      <c r="DM23">
        <v>1.722</v>
      </c>
      <c r="DN23">
        <v>-6.4000000000000001E-2</v>
      </c>
      <c r="DO23">
        <v>400</v>
      </c>
      <c r="DP23">
        <v>20</v>
      </c>
      <c r="DQ23">
        <v>0.08</v>
      </c>
      <c r="DR23">
        <v>0.04</v>
      </c>
      <c r="DS23">
        <v>-30.275073170731702</v>
      </c>
      <c r="DT23">
        <v>62.156416724738698</v>
      </c>
      <c r="DU23">
        <v>7.0389825531065702</v>
      </c>
      <c r="DV23">
        <v>0</v>
      </c>
      <c r="DW23">
        <v>923.497794117647</v>
      </c>
      <c r="DX23">
        <v>112.57610312764101</v>
      </c>
      <c r="DY23">
        <v>11.619812678907801</v>
      </c>
      <c r="DZ23">
        <v>0</v>
      </c>
      <c r="EA23">
        <v>3.8279226829268298</v>
      </c>
      <c r="EB23">
        <v>0.86568857142857802</v>
      </c>
      <c r="EC23">
        <v>0.110035658167758</v>
      </c>
      <c r="ED23">
        <v>0</v>
      </c>
      <c r="EE23">
        <v>0</v>
      </c>
      <c r="EF23">
        <v>3</v>
      </c>
      <c r="EG23" t="s">
        <v>287</v>
      </c>
      <c r="EH23">
        <v>100</v>
      </c>
      <c r="EI23">
        <v>100</v>
      </c>
      <c r="EJ23">
        <v>1.722</v>
      </c>
      <c r="EK23">
        <v>-6.4299999999999996E-2</v>
      </c>
      <c r="EL23">
        <v>1.72159999999997</v>
      </c>
      <c r="EM23">
        <v>0</v>
      </c>
      <c r="EN23">
        <v>0</v>
      </c>
      <c r="EO23">
        <v>0</v>
      </c>
      <c r="EP23">
        <v>-6.4305000000000903E-2</v>
      </c>
      <c r="EQ23">
        <v>0</v>
      </c>
      <c r="ER23">
        <v>0</v>
      </c>
      <c r="ES23">
        <v>0</v>
      </c>
      <c r="ET23">
        <v>-1</v>
      </c>
      <c r="EU23">
        <v>-1</v>
      </c>
      <c r="EV23">
        <v>-1</v>
      </c>
      <c r="EW23">
        <v>-1</v>
      </c>
      <c r="EX23">
        <v>1.1000000000000001</v>
      </c>
      <c r="EY23">
        <v>1</v>
      </c>
      <c r="EZ23">
        <v>2</v>
      </c>
      <c r="FA23">
        <v>512.72500000000002</v>
      </c>
      <c r="FB23">
        <v>474.721</v>
      </c>
      <c r="FC23">
        <v>21.242599999999999</v>
      </c>
      <c r="FD23">
        <v>33.626300000000001</v>
      </c>
      <c r="FE23">
        <v>30.0015</v>
      </c>
      <c r="FF23">
        <v>33.494799999999998</v>
      </c>
      <c r="FG23">
        <v>33.444299999999998</v>
      </c>
      <c r="FH23">
        <v>21.845600000000001</v>
      </c>
      <c r="FI23">
        <v>-30</v>
      </c>
      <c r="FJ23">
        <v>-30</v>
      </c>
      <c r="FK23">
        <v>21.204599999999999</v>
      </c>
      <c r="FL23">
        <v>400</v>
      </c>
      <c r="FM23">
        <v>4.90618</v>
      </c>
      <c r="FN23">
        <v>101.002</v>
      </c>
      <c r="FO23">
        <v>101.29900000000001</v>
      </c>
    </row>
    <row r="24" spans="1:171" x14ac:dyDescent="0.35">
      <c r="A24">
        <v>7</v>
      </c>
      <c r="B24">
        <v>1600208140.0999999</v>
      </c>
      <c r="C24">
        <v>1322.5999999046301</v>
      </c>
      <c r="D24" t="s">
        <v>309</v>
      </c>
      <c r="E24" t="s">
        <v>310</v>
      </c>
      <c r="F24">
        <v>1600208140.0999999</v>
      </c>
      <c r="G24">
        <f t="shared" si="0"/>
        <v>3.1380079699913745E-3</v>
      </c>
      <c r="H24">
        <f t="shared" si="1"/>
        <v>16.395491838603022</v>
      </c>
      <c r="I24">
        <f t="shared" si="2"/>
        <v>379.01299999999998</v>
      </c>
      <c r="J24">
        <f t="shared" si="3"/>
        <v>319.80596761589533</v>
      </c>
      <c r="K24">
        <f t="shared" si="4"/>
        <v>32.510793832907467</v>
      </c>
      <c r="L24">
        <f t="shared" si="5"/>
        <v>38.529654699224302</v>
      </c>
      <c r="M24">
        <f t="shared" si="6"/>
        <v>0.51135621089363859</v>
      </c>
      <c r="N24">
        <f t="shared" si="7"/>
        <v>2.9560745666957882</v>
      </c>
      <c r="O24">
        <f t="shared" si="8"/>
        <v>0.4668143693473239</v>
      </c>
      <c r="P24">
        <f t="shared" si="9"/>
        <v>0.29543689118049798</v>
      </c>
      <c r="Q24">
        <f t="shared" si="10"/>
        <v>66.032486193963663</v>
      </c>
      <c r="R24">
        <f t="shared" si="11"/>
        <v>24.439374223353781</v>
      </c>
      <c r="S24">
        <f t="shared" si="12"/>
        <v>24.529499999999999</v>
      </c>
      <c r="T24">
        <f t="shared" si="13"/>
        <v>3.0915708048804569</v>
      </c>
      <c r="U24">
        <f t="shared" si="14"/>
        <v>76.946623128052252</v>
      </c>
      <c r="V24">
        <f t="shared" si="15"/>
        <v>2.4267563673249803</v>
      </c>
      <c r="W24">
        <f t="shared" si="16"/>
        <v>3.1538178917695263</v>
      </c>
      <c r="X24">
        <f t="shared" si="17"/>
        <v>0.66481443755547653</v>
      </c>
      <c r="Y24">
        <f t="shared" si="18"/>
        <v>-138.3861514766196</v>
      </c>
      <c r="Z24">
        <f t="shared" si="19"/>
        <v>53.16512878444513</v>
      </c>
      <c r="AA24">
        <f t="shared" si="20"/>
        <v>3.7926532665762087</v>
      </c>
      <c r="AB24">
        <f t="shared" si="21"/>
        <v>-15.395883231634599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54066.799709744999</v>
      </c>
      <c r="AH24" t="s">
        <v>284</v>
      </c>
      <c r="AI24">
        <v>10171.4</v>
      </c>
      <c r="AJ24">
        <v>755.26480000000004</v>
      </c>
      <c r="AK24">
        <v>3453.02</v>
      </c>
      <c r="AL24">
        <f t="shared" si="25"/>
        <v>2697.7552000000001</v>
      </c>
      <c r="AM24">
        <f t="shared" si="26"/>
        <v>0.7812741310505007</v>
      </c>
      <c r="AN24">
        <v>-1.6291948244165499</v>
      </c>
      <c r="AO24" t="s">
        <v>311</v>
      </c>
      <c r="AP24">
        <v>10212.9</v>
      </c>
      <c r="AQ24">
        <v>909.34676923076904</v>
      </c>
      <c r="AR24">
        <v>2405.21</v>
      </c>
      <c r="AS24">
        <f t="shared" si="27"/>
        <v>0.62192624792397799</v>
      </c>
      <c r="AT24">
        <v>0.5</v>
      </c>
      <c r="AU24">
        <f t="shared" si="28"/>
        <v>337.02455751031636</v>
      </c>
      <c r="AV24">
        <f t="shared" si="29"/>
        <v>16.395491838603022</v>
      </c>
      <c r="AW24">
        <f t="shared" si="30"/>
        <v>104.80220925531499</v>
      </c>
      <c r="AX24">
        <f t="shared" si="31"/>
        <v>1</v>
      </c>
      <c r="AY24">
        <f t="shared" si="32"/>
        <v>5.3481819829903153E-2</v>
      </c>
      <c r="AZ24">
        <f t="shared" si="33"/>
        <v>0.43564179427160205</v>
      </c>
      <c r="BA24" t="s">
        <v>285</v>
      </c>
      <c r="BB24">
        <v>0</v>
      </c>
      <c r="BC24">
        <f t="shared" si="34"/>
        <v>2405.21</v>
      </c>
      <c r="BD24">
        <f t="shared" si="35"/>
        <v>0.62192624792397788</v>
      </c>
      <c r="BE24">
        <f t="shared" si="36"/>
        <v>0.30344741704363137</v>
      </c>
      <c r="BF24">
        <f t="shared" si="37"/>
        <v>0.90661388679407706</v>
      </c>
      <c r="BG24">
        <f t="shared" si="38"/>
        <v>0.38840069699430102</v>
      </c>
      <c r="BH24">
        <f t="shared" si="39"/>
        <v>0</v>
      </c>
      <c r="BI24">
        <f t="shared" si="40"/>
        <v>1</v>
      </c>
      <c r="BJ24">
        <f t="shared" si="41"/>
        <v>399.80900000000003</v>
      </c>
      <c r="BK24">
        <f t="shared" si="42"/>
        <v>337.02455751031636</v>
      </c>
      <c r="BL24">
        <f t="shared" si="43"/>
        <v>0.84296390904235863</v>
      </c>
      <c r="BM24">
        <f t="shared" si="44"/>
        <v>0.19592781808471749</v>
      </c>
      <c r="BN24">
        <v>6</v>
      </c>
      <c r="BO24">
        <v>0.5</v>
      </c>
      <c r="BP24" t="s">
        <v>286</v>
      </c>
      <c r="BQ24">
        <v>1600208140.0999999</v>
      </c>
      <c r="BR24">
        <v>379.01299999999998</v>
      </c>
      <c r="BS24">
        <v>400.11700000000002</v>
      </c>
      <c r="BT24">
        <v>23.8718</v>
      </c>
      <c r="BU24">
        <v>20.195699999999999</v>
      </c>
      <c r="BV24">
        <v>377.286</v>
      </c>
      <c r="BW24">
        <v>23.9377</v>
      </c>
      <c r="BX24">
        <v>499.94799999999998</v>
      </c>
      <c r="BY24">
        <v>101.55800000000001</v>
      </c>
      <c r="BZ24">
        <v>9.9871100000000004E-2</v>
      </c>
      <c r="CA24">
        <v>24.863099999999999</v>
      </c>
      <c r="CB24">
        <v>24.529499999999999</v>
      </c>
      <c r="CC24">
        <v>999.9</v>
      </c>
      <c r="CD24">
        <v>0</v>
      </c>
      <c r="CE24">
        <v>0</v>
      </c>
      <c r="CF24">
        <v>9996.25</v>
      </c>
      <c r="CG24">
        <v>0</v>
      </c>
      <c r="CH24">
        <v>1.91117E-3</v>
      </c>
      <c r="CI24">
        <v>399.80900000000003</v>
      </c>
      <c r="CJ24">
        <v>0.89995400000000003</v>
      </c>
      <c r="CK24">
        <v>0.100046</v>
      </c>
      <c r="CL24">
        <v>0</v>
      </c>
      <c r="CM24">
        <v>914.423</v>
      </c>
      <c r="CN24">
        <v>4.9998399999999998</v>
      </c>
      <c r="CO24">
        <v>3658.36</v>
      </c>
      <c r="CP24">
        <v>3630.92</v>
      </c>
      <c r="CQ24">
        <v>43.75</v>
      </c>
      <c r="CR24">
        <v>47.436999999999998</v>
      </c>
      <c r="CS24">
        <v>45.75</v>
      </c>
      <c r="CT24">
        <v>46.625</v>
      </c>
      <c r="CU24">
        <v>45.125</v>
      </c>
      <c r="CV24">
        <v>355.31</v>
      </c>
      <c r="CW24">
        <v>39.5</v>
      </c>
      <c r="CX24">
        <v>0</v>
      </c>
      <c r="CY24">
        <v>120</v>
      </c>
      <c r="CZ24">
        <v>0</v>
      </c>
      <c r="DA24">
        <v>909.34676923076904</v>
      </c>
      <c r="DB24">
        <v>61.789538486007899</v>
      </c>
      <c r="DC24">
        <v>247.645811994116</v>
      </c>
      <c r="DD24">
        <v>3638.2915384615399</v>
      </c>
      <c r="DE24">
        <v>15</v>
      </c>
      <c r="DF24">
        <v>1600208080.5999999</v>
      </c>
      <c r="DG24" t="s">
        <v>312</v>
      </c>
      <c r="DH24">
        <v>1600208068.0999999</v>
      </c>
      <c r="DI24">
        <v>1600208080.5999999</v>
      </c>
      <c r="DJ24">
        <v>123</v>
      </c>
      <c r="DK24">
        <v>5.0000000000000001E-3</v>
      </c>
      <c r="DL24">
        <v>-2E-3</v>
      </c>
      <c r="DM24">
        <v>1.7270000000000001</v>
      </c>
      <c r="DN24">
        <v>-6.6000000000000003E-2</v>
      </c>
      <c r="DO24">
        <v>400</v>
      </c>
      <c r="DP24">
        <v>20</v>
      </c>
      <c r="DQ24">
        <v>0.1</v>
      </c>
      <c r="DR24">
        <v>0.04</v>
      </c>
      <c r="DS24">
        <v>-32.442139024390201</v>
      </c>
      <c r="DT24">
        <v>122.23147526132399</v>
      </c>
      <c r="DU24">
        <v>13.8204860493907</v>
      </c>
      <c r="DV24">
        <v>0</v>
      </c>
      <c r="DW24">
        <v>906.37033333333295</v>
      </c>
      <c r="DX24">
        <v>66.515079267093597</v>
      </c>
      <c r="DY24">
        <v>6.4364619712285096</v>
      </c>
      <c r="DZ24">
        <v>0</v>
      </c>
      <c r="EA24">
        <v>3.58263073170732</v>
      </c>
      <c r="EB24">
        <v>1.54999463414634</v>
      </c>
      <c r="EC24">
        <v>0.18017531971957201</v>
      </c>
      <c r="ED24">
        <v>0</v>
      </c>
      <c r="EE24">
        <v>0</v>
      </c>
      <c r="EF24">
        <v>3</v>
      </c>
      <c r="EG24" t="s">
        <v>287</v>
      </c>
      <c r="EH24">
        <v>100</v>
      </c>
      <c r="EI24">
        <v>100</v>
      </c>
      <c r="EJ24">
        <v>1.7270000000000001</v>
      </c>
      <c r="EK24">
        <v>-6.59E-2</v>
      </c>
      <c r="EL24">
        <v>1.72674999999998</v>
      </c>
      <c r="EM24">
        <v>0</v>
      </c>
      <c r="EN24">
        <v>0</v>
      </c>
      <c r="EO24">
        <v>0</v>
      </c>
      <c r="EP24">
        <v>-6.5904761904754097E-2</v>
      </c>
      <c r="EQ24">
        <v>0</v>
      </c>
      <c r="ER24">
        <v>0</v>
      </c>
      <c r="ES24">
        <v>0</v>
      </c>
      <c r="ET24">
        <v>-1</v>
      </c>
      <c r="EU24">
        <v>-1</v>
      </c>
      <c r="EV24">
        <v>-1</v>
      </c>
      <c r="EW24">
        <v>-1</v>
      </c>
      <c r="EX24">
        <v>1.2</v>
      </c>
      <c r="EY24">
        <v>1</v>
      </c>
      <c r="EZ24">
        <v>2</v>
      </c>
      <c r="FA24">
        <v>512.83199999999999</v>
      </c>
      <c r="FB24">
        <v>474.63499999999999</v>
      </c>
      <c r="FC24">
        <v>21.114100000000001</v>
      </c>
      <c r="FD24">
        <v>33.602200000000003</v>
      </c>
      <c r="FE24">
        <v>30.0014</v>
      </c>
      <c r="FF24">
        <v>33.473799999999997</v>
      </c>
      <c r="FG24">
        <v>33.420499999999997</v>
      </c>
      <c r="FH24">
        <v>21.8492</v>
      </c>
      <c r="FI24">
        <v>-30</v>
      </c>
      <c r="FJ24">
        <v>-30</v>
      </c>
      <c r="FK24">
        <v>21.073899999999998</v>
      </c>
      <c r="FL24">
        <v>400</v>
      </c>
      <c r="FM24">
        <v>4.90618</v>
      </c>
      <c r="FN24">
        <v>101.014</v>
      </c>
      <c r="FO24">
        <v>101.306</v>
      </c>
    </row>
    <row r="25" spans="1:171" x14ac:dyDescent="0.35">
      <c r="A25">
        <v>8</v>
      </c>
      <c r="B25">
        <v>1600208260.5999999</v>
      </c>
      <c r="C25">
        <v>1443.0999999046301</v>
      </c>
      <c r="D25" t="s">
        <v>313</v>
      </c>
      <c r="E25" t="s">
        <v>314</v>
      </c>
      <c r="F25">
        <v>1600208260.5999999</v>
      </c>
      <c r="G25">
        <f t="shared" si="0"/>
        <v>3.0027420920995473E-3</v>
      </c>
      <c r="H25">
        <f t="shared" si="1"/>
        <v>11.570667152853011</v>
      </c>
      <c r="I25">
        <f t="shared" si="2"/>
        <v>384.79700000000003</v>
      </c>
      <c r="J25">
        <f t="shared" si="3"/>
        <v>341.43088770317399</v>
      </c>
      <c r="K25">
        <f t="shared" si="4"/>
        <v>34.709786504950074</v>
      </c>
      <c r="L25">
        <f t="shared" si="5"/>
        <v>39.1183756326013</v>
      </c>
      <c r="M25">
        <f t="shared" si="6"/>
        <v>0.50482375832779613</v>
      </c>
      <c r="N25">
        <f t="shared" si="7"/>
        <v>2.9578629817293312</v>
      </c>
      <c r="O25">
        <f t="shared" si="8"/>
        <v>0.46138477909773662</v>
      </c>
      <c r="P25">
        <f t="shared" si="9"/>
        <v>0.29195618435021858</v>
      </c>
      <c r="Q25">
        <f t="shared" si="10"/>
        <v>41.287976814161681</v>
      </c>
      <c r="R25">
        <f t="shared" si="11"/>
        <v>24.183345657668831</v>
      </c>
      <c r="S25">
        <f t="shared" si="12"/>
        <v>24.3231</v>
      </c>
      <c r="T25">
        <f t="shared" si="13"/>
        <v>3.0535983211558575</v>
      </c>
      <c r="U25">
        <f t="shared" si="14"/>
        <v>77.078250920277213</v>
      </c>
      <c r="V25">
        <f t="shared" si="15"/>
        <v>2.4097635887761801</v>
      </c>
      <c r="W25">
        <f t="shared" si="16"/>
        <v>3.1263859259969742</v>
      </c>
      <c r="X25">
        <f t="shared" si="17"/>
        <v>0.64383473237967737</v>
      </c>
      <c r="Y25">
        <f t="shared" si="18"/>
        <v>-132.42092626159004</v>
      </c>
      <c r="Z25">
        <f t="shared" si="19"/>
        <v>62.78109848124928</v>
      </c>
      <c r="AA25">
        <f t="shared" si="20"/>
        <v>4.4679729297441853</v>
      </c>
      <c r="AB25">
        <f t="shared" si="21"/>
        <v>-23.883878036434901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54146.074521370807</v>
      </c>
      <c r="AH25" t="s">
        <v>284</v>
      </c>
      <c r="AI25">
        <v>10171.4</v>
      </c>
      <c r="AJ25">
        <v>755.26480000000004</v>
      </c>
      <c r="AK25">
        <v>3453.02</v>
      </c>
      <c r="AL25">
        <f t="shared" si="25"/>
        <v>2697.7552000000001</v>
      </c>
      <c r="AM25">
        <f t="shared" si="26"/>
        <v>0.7812741310505007</v>
      </c>
      <c r="AN25">
        <v>-1.6291948244165499</v>
      </c>
      <c r="AO25" t="s">
        <v>315</v>
      </c>
      <c r="AP25">
        <v>10201.5</v>
      </c>
      <c r="AQ25">
        <v>856.78003999999999</v>
      </c>
      <c r="AR25">
        <v>2544.6</v>
      </c>
      <c r="AS25">
        <f t="shared" si="27"/>
        <v>0.66329480468442981</v>
      </c>
      <c r="AT25">
        <v>0.5</v>
      </c>
      <c r="AU25">
        <f t="shared" si="28"/>
        <v>210.78067223295326</v>
      </c>
      <c r="AV25">
        <f t="shared" si="29"/>
        <v>11.570667152853011</v>
      </c>
      <c r="AW25">
        <f t="shared" si="30"/>
        <v>69.904862410004782</v>
      </c>
      <c r="AX25">
        <f t="shared" si="31"/>
        <v>1</v>
      </c>
      <c r="AY25">
        <f t="shared" si="32"/>
        <v>6.262368289005725E-2</v>
      </c>
      <c r="AZ25">
        <f t="shared" si="33"/>
        <v>0.35699913542403527</v>
      </c>
      <c r="BA25" t="s">
        <v>285</v>
      </c>
      <c r="BB25">
        <v>0</v>
      </c>
      <c r="BC25">
        <f t="shared" si="34"/>
        <v>2544.6</v>
      </c>
      <c r="BD25">
        <f t="shared" si="35"/>
        <v>0.6632948046844297</v>
      </c>
      <c r="BE25">
        <f t="shared" si="36"/>
        <v>0.26307985473585443</v>
      </c>
      <c r="BF25">
        <f t="shared" si="37"/>
        <v>0.94326650478904106</v>
      </c>
      <c r="BG25">
        <f t="shared" si="38"/>
        <v>0.33673181317563583</v>
      </c>
      <c r="BH25">
        <f t="shared" si="39"/>
        <v>0</v>
      </c>
      <c r="BI25">
        <f t="shared" si="40"/>
        <v>1</v>
      </c>
      <c r="BJ25">
        <f t="shared" si="41"/>
        <v>250.054</v>
      </c>
      <c r="BK25">
        <f t="shared" si="42"/>
        <v>210.78067223295326</v>
      </c>
      <c r="BL25">
        <f t="shared" si="43"/>
        <v>0.84294061375924101</v>
      </c>
      <c r="BM25">
        <f t="shared" si="44"/>
        <v>0.19588122751848192</v>
      </c>
      <c r="BN25">
        <v>6</v>
      </c>
      <c r="BO25">
        <v>0.5</v>
      </c>
      <c r="BP25" t="s">
        <v>286</v>
      </c>
      <c r="BQ25">
        <v>1600208260.5999999</v>
      </c>
      <c r="BR25">
        <v>384.79700000000003</v>
      </c>
      <c r="BS25">
        <v>400.06799999999998</v>
      </c>
      <c r="BT25">
        <v>23.7042</v>
      </c>
      <c r="BU25">
        <v>20.186399999999999</v>
      </c>
      <c r="BV25">
        <v>383.07600000000002</v>
      </c>
      <c r="BW25">
        <v>23.769600000000001</v>
      </c>
      <c r="BX25">
        <v>500.01100000000002</v>
      </c>
      <c r="BY25">
        <v>101.56</v>
      </c>
      <c r="BZ25">
        <v>9.9772899999999998E-2</v>
      </c>
      <c r="CA25">
        <v>24.716799999999999</v>
      </c>
      <c r="CB25">
        <v>24.3231</v>
      </c>
      <c r="CC25">
        <v>999.9</v>
      </c>
      <c r="CD25">
        <v>0</v>
      </c>
      <c r="CE25">
        <v>0</v>
      </c>
      <c r="CF25">
        <v>10006.200000000001</v>
      </c>
      <c r="CG25">
        <v>0</v>
      </c>
      <c r="CH25">
        <v>1.91117E-3</v>
      </c>
      <c r="CI25">
        <v>250.054</v>
      </c>
      <c r="CJ25">
        <v>0.89997700000000003</v>
      </c>
      <c r="CK25">
        <v>0.100023</v>
      </c>
      <c r="CL25">
        <v>0</v>
      </c>
      <c r="CM25">
        <v>856.577</v>
      </c>
      <c r="CN25">
        <v>4.9998399999999998</v>
      </c>
      <c r="CO25">
        <v>2142.6</v>
      </c>
      <c r="CP25">
        <v>2253.69</v>
      </c>
      <c r="CQ25">
        <v>43.25</v>
      </c>
      <c r="CR25">
        <v>47.25</v>
      </c>
      <c r="CS25">
        <v>45.436999999999998</v>
      </c>
      <c r="CT25">
        <v>46.436999999999998</v>
      </c>
      <c r="CU25">
        <v>44.75</v>
      </c>
      <c r="CV25">
        <v>220.54</v>
      </c>
      <c r="CW25">
        <v>24.51</v>
      </c>
      <c r="CX25">
        <v>0</v>
      </c>
      <c r="CY25">
        <v>120</v>
      </c>
      <c r="CZ25">
        <v>0</v>
      </c>
      <c r="DA25">
        <v>856.78003999999999</v>
      </c>
      <c r="DB25">
        <v>2.4713076971727901</v>
      </c>
      <c r="DC25">
        <v>6.6130769448352202</v>
      </c>
      <c r="DD25">
        <v>2142.2163999999998</v>
      </c>
      <c r="DE25">
        <v>15</v>
      </c>
      <c r="DF25">
        <v>1600208200.5999999</v>
      </c>
      <c r="DG25" t="s">
        <v>316</v>
      </c>
      <c r="DH25">
        <v>1600208192.0999999</v>
      </c>
      <c r="DI25">
        <v>1600208200.5999999</v>
      </c>
      <c r="DJ25">
        <v>124</v>
      </c>
      <c r="DK25">
        <v>-6.0000000000000001E-3</v>
      </c>
      <c r="DL25">
        <v>1E-3</v>
      </c>
      <c r="DM25">
        <v>1.7210000000000001</v>
      </c>
      <c r="DN25">
        <v>-6.5000000000000002E-2</v>
      </c>
      <c r="DO25">
        <v>400</v>
      </c>
      <c r="DP25">
        <v>20</v>
      </c>
      <c r="DQ25">
        <v>0.14000000000000001</v>
      </c>
      <c r="DR25">
        <v>0.03</v>
      </c>
      <c r="DS25">
        <v>-28.035573170731698</v>
      </c>
      <c r="DT25">
        <v>134.19085087107999</v>
      </c>
      <c r="DU25">
        <v>15.0842891390917</v>
      </c>
      <c r="DV25">
        <v>0</v>
      </c>
      <c r="DW25">
        <v>856.63254285714299</v>
      </c>
      <c r="DX25">
        <v>1.9611663405101301</v>
      </c>
      <c r="DY25">
        <v>0.58634170158740995</v>
      </c>
      <c r="DZ25">
        <v>0</v>
      </c>
      <c r="EA25">
        <v>3.4297363414634101</v>
      </c>
      <c r="EB25">
        <v>1.56380696864112</v>
      </c>
      <c r="EC25">
        <v>0.18385835716999399</v>
      </c>
      <c r="ED25">
        <v>0</v>
      </c>
      <c r="EE25">
        <v>0</v>
      </c>
      <c r="EF25">
        <v>3</v>
      </c>
      <c r="EG25" t="s">
        <v>287</v>
      </c>
      <c r="EH25">
        <v>100</v>
      </c>
      <c r="EI25">
        <v>100</v>
      </c>
      <c r="EJ25">
        <v>1.7210000000000001</v>
      </c>
      <c r="EK25">
        <v>-6.54E-2</v>
      </c>
      <c r="EL25">
        <v>1.7210952380953599</v>
      </c>
      <c r="EM25">
        <v>0</v>
      </c>
      <c r="EN25">
        <v>0</v>
      </c>
      <c r="EO25">
        <v>0</v>
      </c>
      <c r="EP25">
        <v>-6.5395000000002299E-2</v>
      </c>
      <c r="EQ25">
        <v>0</v>
      </c>
      <c r="ER25">
        <v>0</v>
      </c>
      <c r="ES25">
        <v>0</v>
      </c>
      <c r="ET25">
        <v>-1</v>
      </c>
      <c r="EU25">
        <v>-1</v>
      </c>
      <c r="EV25">
        <v>-1</v>
      </c>
      <c r="EW25">
        <v>-1</v>
      </c>
      <c r="EX25">
        <v>1.1000000000000001</v>
      </c>
      <c r="EY25">
        <v>1</v>
      </c>
      <c r="EZ25">
        <v>2</v>
      </c>
      <c r="FA25">
        <v>512.85599999999999</v>
      </c>
      <c r="FB25">
        <v>474.36500000000001</v>
      </c>
      <c r="FC25">
        <v>21.004899999999999</v>
      </c>
      <c r="FD25">
        <v>33.584099999999999</v>
      </c>
      <c r="FE25">
        <v>30.0015</v>
      </c>
      <c r="FF25">
        <v>33.450600000000001</v>
      </c>
      <c r="FG25">
        <v>33.399700000000003</v>
      </c>
      <c r="FH25">
        <v>21.8507</v>
      </c>
      <c r="FI25">
        <v>-30</v>
      </c>
      <c r="FJ25">
        <v>-30</v>
      </c>
      <c r="FK25">
        <v>20.9648</v>
      </c>
      <c r="FL25">
        <v>400</v>
      </c>
      <c r="FM25">
        <v>4.90618</v>
      </c>
      <c r="FN25">
        <v>101.01</v>
      </c>
      <c r="FO25">
        <v>101.30800000000001</v>
      </c>
    </row>
    <row r="26" spans="1:171" x14ac:dyDescent="0.35">
      <c r="A26">
        <v>9</v>
      </c>
      <c r="B26">
        <v>1600208381.0999999</v>
      </c>
      <c r="C26">
        <v>1563.5999999046301</v>
      </c>
      <c r="D26" t="s">
        <v>317</v>
      </c>
      <c r="E26" t="s">
        <v>318</v>
      </c>
      <c r="F26">
        <v>1600208381.0999999</v>
      </c>
      <c r="G26">
        <f t="shared" si="0"/>
        <v>2.7421652635660734E-3</v>
      </c>
      <c r="H26">
        <f t="shared" si="1"/>
        <v>7.9475298439189901</v>
      </c>
      <c r="I26">
        <f t="shared" si="2"/>
        <v>389.31799999999998</v>
      </c>
      <c r="J26">
        <f t="shared" si="3"/>
        <v>355.71282173724859</v>
      </c>
      <c r="K26">
        <f t="shared" si="4"/>
        <v>36.163224236090635</v>
      </c>
      <c r="L26">
        <f t="shared" si="5"/>
        <v>39.579664473117994</v>
      </c>
      <c r="M26">
        <f t="shared" si="6"/>
        <v>0.45836498426247629</v>
      </c>
      <c r="N26">
        <f t="shared" si="7"/>
        <v>2.9549671127613859</v>
      </c>
      <c r="O26">
        <f t="shared" si="8"/>
        <v>0.42221486269362957</v>
      </c>
      <c r="P26">
        <f t="shared" si="9"/>
        <v>0.26689424450062826</v>
      </c>
      <c r="Q26">
        <f t="shared" si="10"/>
        <v>24.735764290305831</v>
      </c>
      <c r="R26">
        <f t="shared" si="11"/>
        <v>23.995747409415522</v>
      </c>
      <c r="S26">
        <f t="shared" si="12"/>
        <v>24.1418</v>
      </c>
      <c r="T26">
        <f t="shared" si="13"/>
        <v>3.0205806257067032</v>
      </c>
      <c r="U26">
        <f t="shared" si="14"/>
        <v>76.77593268774126</v>
      </c>
      <c r="V26">
        <f t="shared" si="15"/>
        <v>2.3778318246990997</v>
      </c>
      <c r="W26">
        <f t="shared" si="16"/>
        <v>3.0971057484512539</v>
      </c>
      <c r="X26">
        <f t="shared" si="17"/>
        <v>0.64274880100760345</v>
      </c>
      <c r="Y26">
        <f t="shared" si="18"/>
        <v>-120.92948812326384</v>
      </c>
      <c r="Z26">
        <f t="shared" si="19"/>
        <v>66.527098884180958</v>
      </c>
      <c r="AA26">
        <f t="shared" si="20"/>
        <v>4.7311183570377482</v>
      </c>
      <c r="AB26">
        <f t="shared" si="21"/>
        <v>-24.935506591739298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54089.495259357929</v>
      </c>
      <c r="AH26" t="s">
        <v>284</v>
      </c>
      <c r="AI26">
        <v>10171.4</v>
      </c>
      <c r="AJ26">
        <v>755.26480000000004</v>
      </c>
      <c r="AK26">
        <v>3453.02</v>
      </c>
      <c r="AL26">
        <f t="shared" si="25"/>
        <v>2697.7552000000001</v>
      </c>
      <c r="AM26">
        <f t="shared" si="26"/>
        <v>0.7812741310505007</v>
      </c>
      <c r="AN26">
        <v>-1.6291948244165499</v>
      </c>
      <c r="AO26" t="s">
        <v>319</v>
      </c>
      <c r="AP26">
        <v>10194</v>
      </c>
      <c r="AQ26">
        <v>811.00415999999996</v>
      </c>
      <c r="AR26">
        <v>2667.57</v>
      </c>
      <c r="AS26">
        <f t="shared" si="27"/>
        <v>0.69597642798502013</v>
      </c>
      <c r="AT26">
        <v>0.5</v>
      </c>
      <c r="AU26">
        <f t="shared" si="28"/>
        <v>126.33137176308168</v>
      </c>
      <c r="AV26">
        <f t="shared" si="29"/>
        <v>7.9475298439189901</v>
      </c>
      <c r="AW26">
        <f t="shared" si="30"/>
        <v>43.961828431058613</v>
      </c>
      <c r="AX26">
        <f t="shared" si="31"/>
        <v>1</v>
      </c>
      <c r="AY26">
        <f t="shared" si="32"/>
        <v>7.5806385497780099E-2</v>
      </c>
      <c r="AZ26">
        <f t="shared" si="33"/>
        <v>0.29444400709259727</v>
      </c>
      <c r="BA26" t="s">
        <v>285</v>
      </c>
      <c r="BB26">
        <v>0</v>
      </c>
      <c r="BC26">
        <f t="shared" si="34"/>
        <v>2667.57</v>
      </c>
      <c r="BD26">
        <f t="shared" si="35"/>
        <v>0.69597642798502013</v>
      </c>
      <c r="BE26">
        <f t="shared" si="36"/>
        <v>0.22746755014451114</v>
      </c>
      <c r="BF26">
        <f t="shared" si="37"/>
        <v>0.97085226772379218</v>
      </c>
      <c r="BG26">
        <f t="shared" si="38"/>
        <v>0.29114947123445439</v>
      </c>
      <c r="BH26">
        <f t="shared" si="39"/>
        <v>0</v>
      </c>
      <c r="BI26">
        <f t="shared" si="40"/>
        <v>1</v>
      </c>
      <c r="BJ26">
        <f t="shared" si="41"/>
        <v>149.87700000000001</v>
      </c>
      <c r="BK26">
        <f t="shared" si="42"/>
        <v>126.33137176308168</v>
      </c>
      <c r="BL26">
        <f t="shared" si="43"/>
        <v>0.84290032335236009</v>
      </c>
      <c r="BM26">
        <f t="shared" si="44"/>
        <v>0.19580064670472028</v>
      </c>
      <c r="BN26">
        <v>6</v>
      </c>
      <c r="BO26">
        <v>0.5</v>
      </c>
      <c r="BP26" t="s">
        <v>286</v>
      </c>
      <c r="BQ26">
        <v>1600208381.0999999</v>
      </c>
      <c r="BR26">
        <v>389.31799999999998</v>
      </c>
      <c r="BS26">
        <v>400.13499999999999</v>
      </c>
      <c r="BT26">
        <v>23.389099999999999</v>
      </c>
      <c r="BU26">
        <v>20.175799999999999</v>
      </c>
      <c r="BV26">
        <v>387.60399999999998</v>
      </c>
      <c r="BW26">
        <v>23.455100000000002</v>
      </c>
      <c r="BX26">
        <v>500.05200000000002</v>
      </c>
      <c r="BY26">
        <v>101.56399999999999</v>
      </c>
      <c r="BZ26">
        <v>0.100101</v>
      </c>
      <c r="CA26">
        <v>24.5594</v>
      </c>
      <c r="CB26">
        <v>24.1418</v>
      </c>
      <c r="CC26">
        <v>999.9</v>
      </c>
      <c r="CD26">
        <v>0</v>
      </c>
      <c r="CE26">
        <v>0</v>
      </c>
      <c r="CF26">
        <v>9989.3799999999992</v>
      </c>
      <c r="CG26">
        <v>0</v>
      </c>
      <c r="CH26">
        <v>1.91117E-3</v>
      </c>
      <c r="CI26">
        <v>149.87700000000001</v>
      </c>
      <c r="CJ26">
        <v>0.90001399999999998</v>
      </c>
      <c r="CK26">
        <v>9.9986199999999997E-2</v>
      </c>
      <c r="CL26">
        <v>0</v>
      </c>
      <c r="CM26">
        <v>810.21400000000006</v>
      </c>
      <c r="CN26">
        <v>4.9998399999999998</v>
      </c>
      <c r="CO26">
        <v>1214.01</v>
      </c>
      <c r="CP26">
        <v>1332.4</v>
      </c>
      <c r="CQ26">
        <v>42.811999999999998</v>
      </c>
      <c r="CR26">
        <v>47</v>
      </c>
      <c r="CS26">
        <v>45.061999999999998</v>
      </c>
      <c r="CT26">
        <v>46.186999999999998</v>
      </c>
      <c r="CU26">
        <v>44.375</v>
      </c>
      <c r="CV26">
        <v>130.38999999999999</v>
      </c>
      <c r="CW26">
        <v>14.49</v>
      </c>
      <c r="CX26">
        <v>0</v>
      </c>
      <c r="CY26">
        <v>120</v>
      </c>
      <c r="CZ26">
        <v>0</v>
      </c>
      <c r="DA26">
        <v>811.00415999999996</v>
      </c>
      <c r="DB26">
        <v>-5.1313846371404104</v>
      </c>
      <c r="DC26">
        <v>-4.6315384641668702</v>
      </c>
      <c r="DD26">
        <v>1216.124</v>
      </c>
      <c r="DE26">
        <v>15</v>
      </c>
      <c r="DF26">
        <v>1600208317.5999999</v>
      </c>
      <c r="DG26" t="s">
        <v>320</v>
      </c>
      <c r="DH26">
        <v>1600208317.5999999</v>
      </c>
      <c r="DI26">
        <v>1600208315.0999999</v>
      </c>
      <c r="DJ26">
        <v>125</v>
      </c>
      <c r="DK26">
        <v>-7.0000000000000001E-3</v>
      </c>
      <c r="DL26">
        <v>-1E-3</v>
      </c>
      <c r="DM26">
        <v>1.714</v>
      </c>
      <c r="DN26">
        <v>-6.6000000000000003E-2</v>
      </c>
      <c r="DO26">
        <v>400</v>
      </c>
      <c r="DP26">
        <v>20</v>
      </c>
      <c r="DQ26">
        <v>0.22</v>
      </c>
      <c r="DR26">
        <v>0.03</v>
      </c>
      <c r="DS26">
        <v>-28.6605512195122</v>
      </c>
      <c r="DT26">
        <v>184.619945644599</v>
      </c>
      <c r="DU26">
        <v>20.433156302514501</v>
      </c>
      <c r="DV26">
        <v>0</v>
      </c>
      <c r="DW26">
        <v>811.50542424242406</v>
      </c>
      <c r="DX26">
        <v>-8.6176449956508794</v>
      </c>
      <c r="DY26">
        <v>0.938913460700735</v>
      </c>
      <c r="DZ26">
        <v>0</v>
      </c>
      <c r="EA26">
        <v>3.09068853658537</v>
      </c>
      <c r="EB26">
        <v>1.9532084320557399</v>
      </c>
      <c r="EC26">
        <v>0.24790057015018199</v>
      </c>
      <c r="ED26">
        <v>0</v>
      </c>
      <c r="EE26">
        <v>0</v>
      </c>
      <c r="EF26">
        <v>3</v>
      </c>
      <c r="EG26" t="s">
        <v>287</v>
      </c>
      <c r="EH26">
        <v>100</v>
      </c>
      <c r="EI26">
        <v>100</v>
      </c>
      <c r="EJ26">
        <v>1.714</v>
      </c>
      <c r="EK26">
        <v>-6.6000000000000003E-2</v>
      </c>
      <c r="EL26">
        <v>1.7141428571428601</v>
      </c>
      <c r="EM26">
        <v>0</v>
      </c>
      <c r="EN26">
        <v>0</v>
      </c>
      <c r="EO26">
        <v>0</v>
      </c>
      <c r="EP26">
        <v>-6.6050000000000594E-2</v>
      </c>
      <c r="EQ26">
        <v>0</v>
      </c>
      <c r="ER26">
        <v>0</v>
      </c>
      <c r="ES26">
        <v>0</v>
      </c>
      <c r="ET26">
        <v>-1</v>
      </c>
      <c r="EU26">
        <v>-1</v>
      </c>
      <c r="EV26">
        <v>-1</v>
      </c>
      <c r="EW26">
        <v>-1</v>
      </c>
      <c r="EX26">
        <v>1.1000000000000001</v>
      </c>
      <c r="EY26">
        <v>1.1000000000000001</v>
      </c>
      <c r="EZ26">
        <v>2</v>
      </c>
      <c r="FA26">
        <v>512.702</v>
      </c>
      <c r="FB26">
        <v>474.327</v>
      </c>
      <c r="FC26">
        <v>20.777000000000001</v>
      </c>
      <c r="FD26">
        <v>33.566000000000003</v>
      </c>
      <c r="FE26">
        <v>30.001300000000001</v>
      </c>
      <c r="FF26">
        <v>33.433399999999999</v>
      </c>
      <c r="FG26">
        <v>33.381799999999998</v>
      </c>
      <c r="FH26">
        <v>21.8522</v>
      </c>
      <c r="FI26">
        <v>-30</v>
      </c>
      <c r="FJ26">
        <v>-30</v>
      </c>
      <c r="FK26">
        <v>20.741800000000001</v>
      </c>
      <c r="FL26">
        <v>400</v>
      </c>
      <c r="FM26">
        <v>4.90618</v>
      </c>
      <c r="FN26">
        <v>101.017</v>
      </c>
      <c r="FO26">
        <v>101.313</v>
      </c>
    </row>
    <row r="27" spans="1:171" x14ac:dyDescent="0.35">
      <c r="A27">
        <v>10</v>
      </c>
      <c r="B27">
        <v>1600208501.5999999</v>
      </c>
      <c r="C27">
        <v>1684.0999999046301</v>
      </c>
      <c r="D27" t="s">
        <v>321</v>
      </c>
      <c r="E27" t="s">
        <v>322</v>
      </c>
      <c r="F27">
        <v>1600208501.5999999</v>
      </c>
      <c r="G27">
        <f t="shared" si="0"/>
        <v>2.11361444080395E-3</v>
      </c>
      <c r="H27">
        <f t="shared" si="1"/>
        <v>4.3489330845769549</v>
      </c>
      <c r="I27">
        <f t="shared" si="2"/>
        <v>393.80700000000002</v>
      </c>
      <c r="J27">
        <f t="shared" si="3"/>
        <v>366.83820912743397</v>
      </c>
      <c r="K27">
        <f t="shared" si="4"/>
        <v>37.294185290625038</v>
      </c>
      <c r="L27">
        <f t="shared" si="5"/>
        <v>40.035936446421893</v>
      </c>
      <c r="M27">
        <f t="shared" si="6"/>
        <v>0.32144172208925115</v>
      </c>
      <c r="N27">
        <f t="shared" si="7"/>
        <v>2.9583904769364842</v>
      </c>
      <c r="O27">
        <f t="shared" si="8"/>
        <v>0.30322247676525982</v>
      </c>
      <c r="P27">
        <f t="shared" si="9"/>
        <v>0.19106486672298864</v>
      </c>
      <c r="Q27">
        <f t="shared" si="10"/>
        <v>16.489840915084059</v>
      </c>
      <c r="R27">
        <f t="shared" si="11"/>
        <v>23.939085694849201</v>
      </c>
      <c r="S27">
        <f t="shared" si="12"/>
        <v>23.959800000000001</v>
      </c>
      <c r="T27">
        <f t="shared" si="13"/>
        <v>2.9877498105233875</v>
      </c>
      <c r="U27">
        <f t="shared" si="14"/>
        <v>74.946945070828107</v>
      </c>
      <c r="V27">
        <f t="shared" si="15"/>
        <v>2.2975217173386402</v>
      </c>
      <c r="W27">
        <f t="shared" si="16"/>
        <v>3.0655308434084709</v>
      </c>
      <c r="X27">
        <f t="shared" si="17"/>
        <v>0.69022809318474732</v>
      </c>
      <c r="Y27">
        <f t="shared" si="18"/>
        <v>-93.210396839454191</v>
      </c>
      <c r="Z27">
        <f t="shared" si="19"/>
        <v>68.326692982989712</v>
      </c>
      <c r="AA27">
        <f t="shared" si="20"/>
        <v>4.8448325228119016</v>
      </c>
      <c r="AB27">
        <f t="shared" si="21"/>
        <v>-3.5490304185685204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54221.545358789997</v>
      </c>
      <c r="AH27" t="s">
        <v>284</v>
      </c>
      <c r="AI27">
        <v>10171.4</v>
      </c>
      <c r="AJ27">
        <v>755.26480000000004</v>
      </c>
      <c r="AK27">
        <v>3453.02</v>
      </c>
      <c r="AL27">
        <f t="shared" si="25"/>
        <v>2697.7552000000001</v>
      </c>
      <c r="AM27">
        <f t="shared" si="26"/>
        <v>0.7812741310505007</v>
      </c>
      <c r="AN27">
        <v>-1.6291948244165499</v>
      </c>
      <c r="AO27" t="s">
        <v>323</v>
      </c>
      <c r="AP27">
        <v>10190.6</v>
      </c>
      <c r="AQ27">
        <v>778.40239999999994</v>
      </c>
      <c r="AR27">
        <v>2733.88</v>
      </c>
      <c r="AS27">
        <f t="shared" si="27"/>
        <v>0.7152755790305354</v>
      </c>
      <c r="AT27">
        <v>0.5</v>
      </c>
      <c r="AU27">
        <f t="shared" si="28"/>
        <v>84.257487609649459</v>
      </c>
      <c r="AV27">
        <f t="shared" si="29"/>
        <v>4.3489330845769549</v>
      </c>
      <c r="AW27">
        <f t="shared" si="30"/>
        <v>30.133661618825091</v>
      </c>
      <c r="AX27">
        <f t="shared" si="31"/>
        <v>1</v>
      </c>
      <c r="AY27">
        <f t="shared" si="32"/>
        <v>7.0950702170104449E-2</v>
      </c>
      <c r="AZ27">
        <f t="shared" si="33"/>
        <v>0.26304739052189557</v>
      </c>
      <c r="BA27" t="s">
        <v>285</v>
      </c>
      <c r="BB27">
        <v>0</v>
      </c>
      <c r="BC27">
        <f t="shared" si="34"/>
        <v>2733.88</v>
      </c>
      <c r="BD27">
        <f t="shared" si="35"/>
        <v>0.7152755790305354</v>
      </c>
      <c r="BE27">
        <f t="shared" si="36"/>
        <v>0.2082640702920921</v>
      </c>
      <c r="BF27">
        <f t="shared" si="37"/>
        <v>0.98830616483690203</v>
      </c>
      <c r="BG27">
        <f t="shared" si="38"/>
        <v>0.26656977623470057</v>
      </c>
      <c r="BH27">
        <f t="shared" si="39"/>
        <v>0</v>
      </c>
      <c r="BI27">
        <f t="shared" si="40"/>
        <v>1</v>
      </c>
      <c r="BJ27">
        <f t="shared" si="41"/>
        <v>99.966899999999995</v>
      </c>
      <c r="BK27">
        <f t="shared" si="42"/>
        <v>84.257487609649459</v>
      </c>
      <c r="BL27">
        <f t="shared" si="43"/>
        <v>0.84285386072439439</v>
      </c>
      <c r="BM27">
        <f t="shared" si="44"/>
        <v>0.19570772144878892</v>
      </c>
      <c r="BN27">
        <v>6</v>
      </c>
      <c r="BO27">
        <v>0.5</v>
      </c>
      <c r="BP27" t="s">
        <v>286</v>
      </c>
      <c r="BQ27">
        <v>1600208501.5999999</v>
      </c>
      <c r="BR27">
        <v>393.80700000000002</v>
      </c>
      <c r="BS27">
        <v>400.024</v>
      </c>
      <c r="BT27">
        <v>22.5992</v>
      </c>
      <c r="BU27">
        <v>20.1204</v>
      </c>
      <c r="BV27">
        <v>392.036</v>
      </c>
      <c r="BW27">
        <v>22.663499999999999</v>
      </c>
      <c r="BX27">
        <v>500.04399999999998</v>
      </c>
      <c r="BY27">
        <v>101.56399999999999</v>
      </c>
      <c r="BZ27">
        <v>9.9851700000000002E-2</v>
      </c>
      <c r="CA27">
        <v>24.388200000000001</v>
      </c>
      <c r="CB27">
        <v>23.959800000000001</v>
      </c>
      <c r="CC27">
        <v>999.9</v>
      </c>
      <c r="CD27">
        <v>0</v>
      </c>
      <c r="CE27">
        <v>0</v>
      </c>
      <c r="CF27">
        <v>10008.799999999999</v>
      </c>
      <c r="CG27">
        <v>0</v>
      </c>
      <c r="CH27">
        <v>1.91117E-3</v>
      </c>
      <c r="CI27">
        <v>99.966899999999995</v>
      </c>
      <c r="CJ27">
        <v>0.89986200000000005</v>
      </c>
      <c r="CK27">
        <v>0.100138</v>
      </c>
      <c r="CL27">
        <v>0</v>
      </c>
      <c r="CM27">
        <v>777.779</v>
      </c>
      <c r="CN27">
        <v>4.9998399999999998</v>
      </c>
      <c r="CO27">
        <v>776.15800000000002</v>
      </c>
      <c r="CP27">
        <v>873.35799999999995</v>
      </c>
      <c r="CQ27">
        <v>42.375</v>
      </c>
      <c r="CR27">
        <v>46.75</v>
      </c>
      <c r="CS27">
        <v>44.686999999999998</v>
      </c>
      <c r="CT27">
        <v>46</v>
      </c>
      <c r="CU27">
        <v>44</v>
      </c>
      <c r="CV27">
        <v>85.46</v>
      </c>
      <c r="CW27">
        <v>9.51</v>
      </c>
      <c r="CX27">
        <v>0</v>
      </c>
      <c r="CY27">
        <v>120</v>
      </c>
      <c r="CZ27">
        <v>0</v>
      </c>
      <c r="DA27">
        <v>778.40239999999994</v>
      </c>
      <c r="DB27">
        <v>-5.7816923069329302</v>
      </c>
      <c r="DC27">
        <v>-7.1784615382460499</v>
      </c>
      <c r="DD27">
        <v>776.80907999999999</v>
      </c>
      <c r="DE27">
        <v>15</v>
      </c>
      <c r="DF27">
        <v>1600208435.5999999</v>
      </c>
      <c r="DG27" t="s">
        <v>324</v>
      </c>
      <c r="DH27">
        <v>1600208432.5999999</v>
      </c>
      <c r="DI27">
        <v>1600208435.5999999</v>
      </c>
      <c r="DJ27">
        <v>126</v>
      </c>
      <c r="DK27">
        <v>5.7000000000000002E-2</v>
      </c>
      <c r="DL27">
        <v>2E-3</v>
      </c>
      <c r="DM27">
        <v>1.7709999999999999</v>
      </c>
      <c r="DN27">
        <v>-6.4000000000000001E-2</v>
      </c>
      <c r="DO27">
        <v>400</v>
      </c>
      <c r="DP27">
        <v>20</v>
      </c>
      <c r="DQ27">
        <v>0.23</v>
      </c>
      <c r="DR27">
        <v>0.06</v>
      </c>
      <c r="DS27">
        <v>-6.1344241463414599</v>
      </c>
      <c r="DT27">
        <v>0.18823944250871499</v>
      </c>
      <c r="DU27">
        <v>2.6841023114483602E-2</v>
      </c>
      <c r="DV27">
        <v>1</v>
      </c>
      <c r="DW27">
        <v>778.807428571429</v>
      </c>
      <c r="DX27">
        <v>-6.0247749510759299</v>
      </c>
      <c r="DY27">
        <v>0.63307956104445695</v>
      </c>
      <c r="DZ27">
        <v>0</v>
      </c>
      <c r="EA27">
        <v>2.5095900000000002</v>
      </c>
      <c r="EB27">
        <v>-9.9425435540067802E-2</v>
      </c>
      <c r="EC27">
        <v>1.1903739728009601E-2</v>
      </c>
      <c r="ED27">
        <v>1</v>
      </c>
      <c r="EE27">
        <v>2</v>
      </c>
      <c r="EF27">
        <v>3</v>
      </c>
      <c r="EG27" t="s">
        <v>325</v>
      </c>
      <c r="EH27">
        <v>100</v>
      </c>
      <c r="EI27">
        <v>100</v>
      </c>
      <c r="EJ27">
        <v>1.7709999999999999</v>
      </c>
      <c r="EK27">
        <v>-6.4299999999999996E-2</v>
      </c>
      <c r="EL27">
        <v>1.7708999999999799</v>
      </c>
      <c r="EM27">
        <v>0</v>
      </c>
      <c r="EN27">
        <v>0</v>
      </c>
      <c r="EO27">
        <v>0</v>
      </c>
      <c r="EP27">
        <v>-6.4225000000007498E-2</v>
      </c>
      <c r="EQ27">
        <v>0</v>
      </c>
      <c r="ER27">
        <v>0</v>
      </c>
      <c r="ES27">
        <v>0</v>
      </c>
      <c r="ET27">
        <v>-1</v>
      </c>
      <c r="EU27">
        <v>-1</v>
      </c>
      <c r="EV27">
        <v>-1</v>
      </c>
      <c r="EW27">
        <v>-1</v>
      </c>
      <c r="EX27">
        <v>1.1000000000000001</v>
      </c>
      <c r="EY27">
        <v>1.1000000000000001</v>
      </c>
      <c r="EZ27">
        <v>2</v>
      </c>
      <c r="FA27">
        <v>512.31799999999998</v>
      </c>
      <c r="FB27">
        <v>474.14800000000002</v>
      </c>
      <c r="FC27">
        <v>20.178699999999999</v>
      </c>
      <c r="FD27">
        <v>33.56</v>
      </c>
      <c r="FE27">
        <v>30.0002</v>
      </c>
      <c r="FF27">
        <v>33.431899999999999</v>
      </c>
      <c r="FG27">
        <v>33.378799999999998</v>
      </c>
      <c r="FH27">
        <v>21.8491</v>
      </c>
      <c r="FI27">
        <v>-30</v>
      </c>
      <c r="FJ27">
        <v>-30</v>
      </c>
      <c r="FK27">
        <v>20.177</v>
      </c>
      <c r="FL27">
        <v>400</v>
      </c>
      <c r="FM27">
        <v>4.90618</v>
      </c>
      <c r="FN27">
        <v>101.015</v>
      </c>
      <c r="FO27">
        <v>101.313</v>
      </c>
    </row>
    <row r="28" spans="1:171" x14ac:dyDescent="0.35">
      <c r="A28">
        <v>11</v>
      </c>
      <c r="B28">
        <v>1600208620.5999999</v>
      </c>
      <c r="C28">
        <v>1803.0999999046301</v>
      </c>
      <c r="D28" t="s">
        <v>326</v>
      </c>
      <c r="E28" t="s">
        <v>327</v>
      </c>
      <c r="F28">
        <v>1600208620.5999999</v>
      </c>
      <c r="G28">
        <f t="shared" si="0"/>
        <v>1.9471048158835331E-3</v>
      </c>
      <c r="H28">
        <f t="shared" si="1"/>
        <v>1.5759215640470494</v>
      </c>
      <c r="I28">
        <f t="shared" si="2"/>
        <v>397.16899999999998</v>
      </c>
      <c r="J28">
        <f t="shared" si="3"/>
        <v>383.99909375217123</v>
      </c>
      <c r="K28">
        <f t="shared" si="4"/>
        <v>39.037732637937665</v>
      </c>
      <c r="L28">
        <f t="shared" si="5"/>
        <v>40.376598503338009</v>
      </c>
      <c r="M28">
        <f t="shared" si="6"/>
        <v>0.29738839198797956</v>
      </c>
      <c r="N28">
        <f t="shared" si="7"/>
        <v>2.9552449059862815</v>
      </c>
      <c r="O28">
        <f t="shared" si="8"/>
        <v>0.28170673156001463</v>
      </c>
      <c r="P28">
        <f t="shared" si="9"/>
        <v>0.17740670273275208</v>
      </c>
      <c r="Q28">
        <f t="shared" si="10"/>
        <v>8.2532730269861077</v>
      </c>
      <c r="R28">
        <f t="shared" si="11"/>
        <v>23.724640233620725</v>
      </c>
      <c r="S28">
        <f t="shared" si="12"/>
        <v>23.815799999999999</v>
      </c>
      <c r="T28">
        <f t="shared" si="13"/>
        <v>2.9619953000627826</v>
      </c>
      <c r="U28">
        <f t="shared" si="14"/>
        <v>75.227085154131643</v>
      </c>
      <c r="V28">
        <f t="shared" si="15"/>
        <v>2.2774402651046004</v>
      </c>
      <c r="W28">
        <f t="shared" si="16"/>
        <v>3.0274205898558839</v>
      </c>
      <c r="X28">
        <f t="shared" si="17"/>
        <v>0.68455503495818215</v>
      </c>
      <c r="Y28">
        <f t="shared" si="18"/>
        <v>-85.867322380463804</v>
      </c>
      <c r="Z28">
        <f t="shared" si="19"/>
        <v>57.945834518226576</v>
      </c>
      <c r="AA28">
        <f t="shared" si="20"/>
        <v>4.1058128911270089</v>
      </c>
      <c r="AB28">
        <f t="shared" si="21"/>
        <v>-15.562401944124105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54166.76702186215</v>
      </c>
      <c r="AH28" t="s">
        <v>284</v>
      </c>
      <c r="AI28">
        <v>10171.4</v>
      </c>
      <c r="AJ28">
        <v>755.26480000000004</v>
      </c>
      <c r="AK28">
        <v>3453.02</v>
      </c>
      <c r="AL28">
        <f t="shared" si="25"/>
        <v>2697.7552000000001</v>
      </c>
      <c r="AM28">
        <f t="shared" si="26"/>
        <v>0.7812741310505007</v>
      </c>
      <c r="AN28">
        <v>-1.6291948244165499</v>
      </c>
      <c r="AO28" t="s">
        <v>328</v>
      </c>
      <c r="AP28">
        <v>10186.799999999999</v>
      </c>
      <c r="AQ28">
        <v>738.81967999999995</v>
      </c>
      <c r="AR28">
        <v>2763.72</v>
      </c>
      <c r="AS28">
        <f t="shared" si="27"/>
        <v>0.73267202176776225</v>
      </c>
      <c r="AT28">
        <v>0.5</v>
      </c>
      <c r="AU28">
        <f t="shared" si="28"/>
        <v>42.238038640843229</v>
      </c>
      <c r="AV28">
        <f t="shared" si="29"/>
        <v>1.5759215640470494</v>
      </c>
      <c r="AW28">
        <f t="shared" si="30"/>
        <v>15.473314583245736</v>
      </c>
      <c r="AX28">
        <f t="shared" si="31"/>
        <v>1</v>
      </c>
      <c r="AY28">
        <f t="shared" si="32"/>
        <v>7.588222587031597E-2</v>
      </c>
      <c r="AZ28">
        <f t="shared" si="33"/>
        <v>0.24941021521717113</v>
      </c>
      <c r="BA28" t="s">
        <v>285</v>
      </c>
      <c r="BB28">
        <v>0</v>
      </c>
      <c r="BC28">
        <f t="shared" si="34"/>
        <v>2763.72</v>
      </c>
      <c r="BD28">
        <f t="shared" si="35"/>
        <v>0.73267202176776225</v>
      </c>
      <c r="BE28">
        <f t="shared" si="36"/>
        <v>0.19962235955772054</v>
      </c>
      <c r="BF28">
        <f t="shared" si="37"/>
        <v>1.0081879446452178</v>
      </c>
      <c r="BG28">
        <f t="shared" si="38"/>
        <v>0.25550872814553383</v>
      </c>
      <c r="BH28">
        <f t="shared" si="39"/>
        <v>0</v>
      </c>
      <c r="BI28">
        <f t="shared" si="40"/>
        <v>1</v>
      </c>
      <c r="BJ28">
        <f t="shared" si="41"/>
        <v>50.122300000000003</v>
      </c>
      <c r="BK28">
        <f t="shared" si="42"/>
        <v>42.238038640843229</v>
      </c>
      <c r="BL28">
        <f t="shared" si="43"/>
        <v>0.84269952976705431</v>
      </c>
      <c r="BM28">
        <f t="shared" si="44"/>
        <v>0.19539905953410866</v>
      </c>
      <c r="BN28">
        <v>6</v>
      </c>
      <c r="BO28">
        <v>0.5</v>
      </c>
      <c r="BP28" t="s">
        <v>286</v>
      </c>
      <c r="BQ28">
        <v>1600208620.5999999</v>
      </c>
      <c r="BR28">
        <v>397.16899999999998</v>
      </c>
      <c r="BS28">
        <v>399.988</v>
      </c>
      <c r="BT28">
        <v>22.4023</v>
      </c>
      <c r="BU28">
        <v>20.118200000000002</v>
      </c>
      <c r="BV28">
        <v>395.44499999999999</v>
      </c>
      <c r="BW28">
        <v>22.467700000000001</v>
      </c>
      <c r="BX28">
        <v>500.01799999999997</v>
      </c>
      <c r="BY28">
        <v>101.56100000000001</v>
      </c>
      <c r="BZ28">
        <v>0.10000199999999999</v>
      </c>
      <c r="CA28">
        <v>24.179500000000001</v>
      </c>
      <c r="CB28">
        <v>23.815799999999999</v>
      </c>
      <c r="CC28">
        <v>999.9</v>
      </c>
      <c r="CD28">
        <v>0</v>
      </c>
      <c r="CE28">
        <v>0</v>
      </c>
      <c r="CF28">
        <v>9991.25</v>
      </c>
      <c r="CG28">
        <v>0</v>
      </c>
      <c r="CH28">
        <v>1.91117E-3</v>
      </c>
      <c r="CI28">
        <v>50.122300000000003</v>
      </c>
      <c r="CJ28">
        <v>0.90008200000000005</v>
      </c>
      <c r="CK28">
        <v>9.9918400000000004E-2</v>
      </c>
      <c r="CL28">
        <v>0</v>
      </c>
      <c r="CM28">
        <v>739.01400000000001</v>
      </c>
      <c r="CN28">
        <v>4.9998399999999998</v>
      </c>
      <c r="CO28">
        <v>367.06400000000002</v>
      </c>
      <c r="CP28">
        <v>414.98899999999998</v>
      </c>
      <c r="CQ28">
        <v>42</v>
      </c>
      <c r="CR28">
        <v>46.436999999999998</v>
      </c>
      <c r="CS28">
        <v>44.375</v>
      </c>
      <c r="CT28">
        <v>45.75</v>
      </c>
      <c r="CU28">
        <v>43.686999999999998</v>
      </c>
      <c r="CV28">
        <v>40.61</v>
      </c>
      <c r="CW28">
        <v>4.51</v>
      </c>
      <c r="CX28">
        <v>0</v>
      </c>
      <c r="CY28">
        <v>118.799999952316</v>
      </c>
      <c r="CZ28">
        <v>0</v>
      </c>
      <c r="DA28">
        <v>738.81967999999995</v>
      </c>
      <c r="DB28">
        <v>0.50092308543895803</v>
      </c>
      <c r="DC28">
        <v>1.53523078087739</v>
      </c>
      <c r="DD28">
        <v>366.09404000000001</v>
      </c>
      <c r="DE28">
        <v>15</v>
      </c>
      <c r="DF28">
        <v>1600208557.0999999</v>
      </c>
      <c r="DG28" t="s">
        <v>329</v>
      </c>
      <c r="DH28">
        <v>1600208549.5999999</v>
      </c>
      <c r="DI28">
        <v>1600208557.0999999</v>
      </c>
      <c r="DJ28">
        <v>127</v>
      </c>
      <c r="DK28">
        <v>-4.5999999999999999E-2</v>
      </c>
      <c r="DL28">
        <v>-1E-3</v>
      </c>
      <c r="DM28">
        <v>1.7250000000000001</v>
      </c>
      <c r="DN28">
        <v>-6.5000000000000002E-2</v>
      </c>
      <c r="DO28">
        <v>400</v>
      </c>
      <c r="DP28">
        <v>20</v>
      </c>
      <c r="DQ28">
        <v>0.63</v>
      </c>
      <c r="DR28">
        <v>0.04</v>
      </c>
      <c r="DS28">
        <v>-2.9102890243902402</v>
      </c>
      <c r="DT28">
        <v>0.1448450174216</v>
      </c>
      <c r="DU28">
        <v>3.2354746611841699E-2</v>
      </c>
      <c r="DV28">
        <v>1</v>
      </c>
      <c r="DW28">
        <v>738.78257575757596</v>
      </c>
      <c r="DX28">
        <v>0.56229274064024504</v>
      </c>
      <c r="DY28">
        <v>0.21068445892017601</v>
      </c>
      <c r="DZ28">
        <v>1</v>
      </c>
      <c r="EA28">
        <v>2.3214878048780498</v>
      </c>
      <c r="EB28">
        <v>-8.7245226480834506E-2</v>
      </c>
      <c r="EC28">
        <v>1.3251889421143701E-2</v>
      </c>
      <c r="ED28">
        <v>1</v>
      </c>
      <c r="EE28">
        <v>3</v>
      </c>
      <c r="EF28">
        <v>3</v>
      </c>
      <c r="EG28" t="s">
        <v>330</v>
      </c>
      <c r="EH28">
        <v>100</v>
      </c>
      <c r="EI28">
        <v>100</v>
      </c>
      <c r="EJ28">
        <v>1.724</v>
      </c>
      <c r="EK28">
        <v>-6.54E-2</v>
      </c>
      <c r="EL28">
        <v>1.7246666666666199</v>
      </c>
      <c r="EM28">
        <v>0</v>
      </c>
      <c r="EN28">
        <v>0</v>
      </c>
      <c r="EO28">
        <v>0</v>
      </c>
      <c r="EP28">
        <v>-6.5384999999999097E-2</v>
      </c>
      <c r="EQ28">
        <v>0</v>
      </c>
      <c r="ER28">
        <v>0</v>
      </c>
      <c r="ES28">
        <v>0</v>
      </c>
      <c r="ET28">
        <v>-1</v>
      </c>
      <c r="EU28">
        <v>-1</v>
      </c>
      <c r="EV28">
        <v>-1</v>
      </c>
      <c r="EW28">
        <v>-1</v>
      </c>
      <c r="EX28">
        <v>1.2</v>
      </c>
      <c r="EY28">
        <v>1.1000000000000001</v>
      </c>
      <c r="EZ28">
        <v>2</v>
      </c>
      <c r="FA28">
        <v>512.33399999999995</v>
      </c>
      <c r="FB28">
        <v>473.99799999999999</v>
      </c>
      <c r="FC28">
        <v>20.044499999999999</v>
      </c>
      <c r="FD28">
        <v>33.566000000000003</v>
      </c>
      <c r="FE28">
        <v>30.0002</v>
      </c>
      <c r="FF28">
        <v>33.431899999999999</v>
      </c>
      <c r="FG28">
        <v>33.381799999999998</v>
      </c>
      <c r="FH28">
        <v>21.850100000000001</v>
      </c>
      <c r="FI28">
        <v>-30</v>
      </c>
      <c r="FJ28">
        <v>-30</v>
      </c>
      <c r="FK28">
        <v>20.039000000000001</v>
      </c>
      <c r="FL28">
        <v>400</v>
      </c>
      <c r="FM28">
        <v>4.90618</v>
      </c>
      <c r="FN28">
        <v>101.01300000000001</v>
      </c>
      <c r="FO28">
        <v>101.307</v>
      </c>
    </row>
    <row r="29" spans="1:171" x14ac:dyDescent="0.35">
      <c r="A29">
        <v>12</v>
      </c>
      <c r="B29">
        <v>1600208741.0999999</v>
      </c>
      <c r="C29">
        <v>1923.5999999046301</v>
      </c>
      <c r="D29" t="s">
        <v>331</v>
      </c>
      <c r="E29" t="s">
        <v>332</v>
      </c>
      <c r="F29">
        <v>1600208741.0999999</v>
      </c>
      <c r="G29">
        <f t="shared" si="0"/>
        <v>2.3839506178651984E-3</v>
      </c>
      <c r="H29">
        <f t="shared" si="1"/>
        <v>0.46265706118812128</v>
      </c>
      <c r="I29">
        <f t="shared" si="2"/>
        <v>398.488</v>
      </c>
      <c r="J29">
        <f t="shared" si="3"/>
        <v>392.65924452160743</v>
      </c>
      <c r="K29">
        <f t="shared" si="4"/>
        <v>39.918998841582287</v>
      </c>
      <c r="L29">
        <f t="shared" si="5"/>
        <v>40.511568827992008</v>
      </c>
      <c r="M29">
        <f t="shared" si="6"/>
        <v>0.41126216496750267</v>
      </c>
      <c r="N29">
        <f t="shared" si="7"/>
        <v>2.9570339437027684</v>
      </c>
      <c r="O29">
        <f t="shared" si="8"/>
        <v>0.38192410470618265</v>
      </c>
      <c r="P29">
        <f t="shared" si="9"/>
        <v>0.24116383807810476</v>
      </c>
      <c r="Q29">
        <f t="shared" si="10"/>
        <v>1.9948084861285743E-3</v>
      </c>
      <c r="R29">
        <f t="shared" si="11"/>
        <v>23.47069051933687</v>
      </c>
      <c r="S29">
        <f t="shared" si="12"/>
        <v>23.760200000000001</v>
      </c>
      <c r="T29">
        <f t="shared" si="13"/>
        <v>2.9521032699895979</v>
      </c>
      <c r="U29">
        <f t="shared" si="14"/>
        <v>77.527615494716443</v>
      </c>
      <c r="V29">
        <f t="shared" si="15"/>
        <v>2.3340246175056003</v>
      </c>
      <c r="W29">
        <f t="shared" si="16"/>
        <v>3.0105719137778277</v>
      </c>
      <c r="X29">
        <f t="shared" si="17"/>
        <v>0.61807865248399763</v>
      </c>
      <c r="Y29">
        <f t="shared" si="18"/>
        <v>-105.13222224785525</v>
      </c>
      <c r="Z29">
        <f t="shared" si="19"/>
        <v>52.018620039358439</v>
      </c>
      <c r="AA29">
        <f t="shared" si="20"/>
        <v>3.6808397595213509</v>
      </c>
      <c r="AB29">
        <f t="shared" si="21"/>
        <v>-49.430767640489336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54236.549815730701</v>
      </c>
      <c r="AH29" t="s">
        <v>333</v>
      </c>
      <c r="AI29">
        <v>10189.5</v>
      </c>
      <c r="AJ29">
        <v>711.02692307692303</v>
      </c>
      <c r="AK29">
        <v>2979.67</v>
      </c>
      <c r="AL29">
        <f t="shared" si="25"/>
        <v>2268.6430769230769</v>
      </c>
      <c r="AM29">
        <f t="shared" si="26"/>
        <v>0.76137393634968864</v>
      </c>
      <c r="AN29">
        <v>0.462657061188121</v>
      </c>
      <c r="AO29" t="s">
        <v>285</v>
      </c>
      <c r="AP29" t="s">
        <v>285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2.0998656021503997E-2</v>
      </c>
      <c r="AV29">
        <f t="shared" si="29"/>
        <v>0.46265706118812128</v>
      </c>
      <c r="AW29" t="e">
        <f t="shared" si="30"/>
        <v>#DIV/0!</v>
      </c>
      <c r="AX29" t="e">
        <f t="shared" si="31"/>
        <v>#DIV/0!</v>
      </c>
      <c r="AY29">
        <f t="shared" si="32"/>
        <v>1.3217786694160516E-14</v>
      </c>
      <c r="AZ29" t="e">
        <f t="shared" si="33"/>
        <v>#DIV/0!</v>
      </c>
      <c r="BA29" t="s">
        <v>285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1.3134150674954463</v>
      </c>
      <c r="BH29" t="e">
        <f t="shared" si="39"/>
        <v>#DIV/0!</v>
      </c>
      <c r="BI29" t="e">
        <f t="shared" si="40"/>
        <v>#DIV/0!</v>
      </c>
      <c r="BJ29">
        <f t="shared" si="41"/>
        <v>4.9998399999999998E-2</v>
      </c>
      <c r="BK29">
        <f t="shared" si="42"/>
        <v>2.0998656021503997E-2</v>
      </c>
      <c r="BL29">
        <f t="shared" si="43"/>
        <v>0.41998655999999995</v>
      </c>
      <c r="BM29">
        <f t="shared" si="44"/>
        <v>9.4996959999999991E-2</v>
      </c>
      <c r="BN29">
        <v>6</v>
      </c>
      <c r="BO29">
        <v>0.5</v>
      </c>
      <c r="BP29" t="s">
        <v>286</v>
      </c>
      <c r="BQ29">
        <v>1600208741.0999999</v>
      </c>
      <c r="BR29">
        <v>398.488</v>
      </c>
      <c r="BS29">
        <v>400.18299999999999</v>
      </c>
      <c r="BT29">
        <v>22.958400000000001</v>
      </c>
      <c r="BU29">
        <v>20.163599999999999</v>
      </c>
      <c r="BV29">
        <v>396.78</v>
      </c>
      <c r="BW29">
        <v>23.020700000000001</v>
      </c>
      <c r="BX29">
        <v>500.04700000000003</v>
      </c>
      <c r="BY29">
        <v>101.563</v>
      </c>
      <c r="BZ29">
        <v>0.10020900000000001</v>
      </c>
      <c r="CA29">
        <v>24.086500000000001</v>
      </c>
      <c r="CB29">
        <v>23.760200000000001</v>
      </c>
      <c r="CC29">
        <v>999.9</v>
      </c>
      <c r="CD29">
        <v>0</v>
      </c>
      <c r="CE29">
        <v>0</v>
      </c>
      <c r="CF29">
        <v>10001.200000000001</v>
      </c>
      <c r="CG29">
        <v>0</v>
      </c>
      <c r="CH29">
        <v>1.91117E-3</v>
      </c>
      <c r="CI29">
        <v>4.9998399999999998E-2</v>
      </c>
      <c r="CJ29">
        <v>0</v>
      </c>
      <c r="CK29">
        <v>0</v>
      </c>
      <c r="CL29">
        <v>0</v>
      </c>
      <c r="CM29">
        <v>710.4</v>
      </c>
      <c r="CN29">
        <v>4.9998399999999998E-2</v>
      </c>
      <c r="CO29">
        <v>23.06</v>
      </c>
      <c r="CP29">
        <v>2.73</v>
      </c>
      <c r="CQ29">
        <v>41.561999999999998</v>
      </c>
      <c r="CR29">
        <v>46.186999999999998</v>
      </c>
      <c r="CS29">
        <v>44.061999999999998</v>
      </c>
      <c r="CT29">
        <v>45.311999999999998</v>
      </c>
      <c r="CU29">
        <v>43.061999999999998</v>
      </c>
      <c r="CV29">
        <v>0</v>
      </c>
      <c r="CW29">
        <v>0</v>
      </c>
      <c r="CX29">
        <v>0</v>
      </c>
      <c r="CY29">
        <v>119.59999990463299</v>
      </c>
      <c r="CZ29">
        <v>0</v>
      </c>
      <c r="DA29">
        <v>711.02692307692303</v>
      </c>
      <c r="DB29">
        <v>-6.90940171619898</v>
      </c>
      <c r="DC29">
        <v>-3.4242735767130599</v>
      </c>
      <c r="DD29">
        <v>21.635384615384599</v>
      </c>
      <c r="DE29">
        <v>15</v>
      </c>
      <c r="DF29">
        <v>1600208680.0999999</v>
      </c>
      <c r="DG29" t="s">
        <v>334</v>
      </c>
      <c r="DH29">
        <v>1600208668.0999999</v>
      </c>
      <c r="DI29">
        <v>1600208680.0999999</v>
      </c>
      <c r="DJ29">
        <v>128</v>
      </c>
      <c r="DK29">
        <v>-1.7000000000000001E-2</v>
      </c>
      <c r="DL29">
        <v>3.0000000000000001E-3</v>
      </c>
      <c r="DM29">
        <v>1.7070000000000001</v>
      </c>
      <c r="DN29">
        <v>-6.2E-2</v>
      </c>
      <c r="DO29">
        <v>400</v>
      </c>
      <c r="DP29">
        <v>20</v>
      </c>
      <c r="DQ29">
        <v>0.53</v>
      </c>
      <c r="DR29">
        <v>0.15</v>
      </c>
      <c r="DS29">
        <v>-22.4892104878049</v>
      </c>
      <c r="DT29">
        <v>211.76111686411201</v>
      </c>
      <c r="DU29">
        <v>23.247643876588899</v>
      </c>
      <c r="DV29">
        <v>0</v>
      </c>
      <c r="DW29">
        <v>711.179393939394</v>
      </c>
      <c r="DX29">
        <v>-5.1204803726258197</v>
      </c>
      <c r="DY29">
        <v>2.03713991336627</v>
      </c>
      <c r="DZ29">
        <v>0</v>
      </c>
      <c r="EA29">
        <v>2.6606743902439001</v>
      </c>
      <c r="EB29">
        <v>2.3407935888501701</v>
      </c>
      <c r="EC29">
        <v>0.30427397573166698</v>
      </c>
      <c r="ED29">
        <v>0</v>
      </c>
      <c r="EE29">
        <v>0</v>
      </c>
      <c r="EF29">
        <v>3</v>
      </c>
      <c r="EG29" t="s">
        <v>287</v>
      </c>
      <c r="EH29">
        <v>100</v>
      </c>
      <c r="EI29">
        <v>100</v>
      </c>
      <c r="EJ29">
        <v>1.708</v>
      </c>
      <c r="EK29">
        <v>-6.2300000000000001E-2</v>
      </c>
      <c r="EL29">
        <v>1.7074500000000501</v>
      </c>
      <c r="EM29">
        <v>0</v>
      </c>
      <c r="EN29">
        <v>0</v>
      </c>
      <c r="EO29">
        <v>0</v>
      </c>
      <c r="EP29">
        <v>-6.2350000000002098E-2</v>
      </c>
      <c r="EQ29">
        <v>0</v>
      </c>
      <c r="ER29">
        <v>0</v>
      </c>
      <c r="ES29">
        <v>0</v>
      </c>
      <c r="ET29">
        <v>-1</v>
      </c>
      <c r="EU29">
        <v>-1</v>
      </c>
      <c r="EV29">
        <v>-1</v>
      </c>
      <c r="EW29">
        <v>-1</v>
      </c>
      <c r="EX29">
        <v>1.2</v>
      </c>
      <c r="EY29">
        <v>1</v>
      </c>
      <c r="EZ29">
        <v>2</v>
      </c>
      <c r="FA29">
        <v>512.39099999999996</v>
      </c>
      <c r="FB29">
        <v>474.07600000000002</v>
      </c>
      <c r="FC29">
        <v>20.5002</v>
      </c>
      <c r="FD29">
        <v>33.566000000000003</v>
      </c>
      <c r="FE29">
        <v>30.0017</v>
      </c>
      <c r="FF29">
        <v>33.422899999999998</v>
      </c>
      <c r="FG29">
        <v>33.369900000000001</v>
      </c>
      <c r="FH29">
        <v>21.860600000000002</v>
      </c>
      <c r="FI29">
        <v>-30</v>
      </c>
      <c r="FJ29">
        <v>-30</v>
      </c>
      <c r="FK29">
        <v>20.454999999999998</v>
      </c>
      <c r="FL29">
        <v>400</v>
      </c>
      <c r="FM29">
        <v>4.90618</v>
      </c>
      <c r="FN29">
        <v>101.01900000000001</v>
      </c>
      <c r="FO29">
        <v>101.31100000000001</v>
      </c>
    </row>
    <row r="30" spans="1:171" x14ac:dyDescent="0.35">
      <c r="A30">
        <v>13</v>
      </c>
      <c r="B30">
        <v>1600209923</v>
      </c>
      <c r="C30">
        <v>3105.5</v>
      </c>
      <c r="D30" t="s">
        <v>335</v>
      </c>
      <c r="E30" t="s">
        <v>336</v>
      </c>
      <c r="F30">
        <v>1600209923</v>
      </c>
      <c r="G30">
        <f t="shared" si="0"/>
        <v>6.5852470736201983E-4</v>
      </c>
      <c r="H30">
        <f t="shared" si="1"/>
        <v>-1.1357627705541569</v>
      </c>
      <c r="I30">
        <f t="shared" si="2"/>
        <v>401.05</v>
      </c>
      <c r="J30">
        <f t="shared" si="3"/>
        <v>415.97871840959539</v>
      </c>
      <c r="K30">
        <f t="shared" si="4"/>
        <v>42.28752765877033</v>
      </c>
      <c r="L30">
        <f t="shared" si="5"/>
        <v>40.769905326865</v>
      </c>
      <c r="M30">
        <f t="shared" si="6"/>
        <v>9.4302508673917734E-2</v>
      </c>
      <c r="N30">
        <f t="shared" si="7"/>
        <v>2.9557448413446661</v>
      </c>
      <c r="O30">
        <f t="shared" si="8"/>
        <v>9.2662373730748995E-2</v>
      </c>
      <c r="P30">
        <f t="shared" si="9"/>
        <v>5.805896714807969E-2</v>
      </c>
      <c r="Q30">
        <f t="shared" si="10"/>
        <v>1.9948084861285743E-3</v>
      </c>
      <c r="R30">
        <f t="shared" si="11"/>
        <v>23.001428746742214</v>
      </c>
      <c r="S30">
        <f t="shared" si="12"/>
        <v>23.071000000000002</v>
      </c>
      <c r="T30">
        <f t="shared" si="13"/>
        <v>2.8318618317047308</v>
      </c>
      <c r="U30">
        <f t="shared" si="14"/>
        <v>74.654639672763565</v>
      </c>
      <c r="V30">
        <f t="shared" si="15"/>
        <v>2.1270291412944204</v>
      </c>
      <c r="W30">
        <f t="shared" si="16"/>
        <v>2.8491586733495811</v>
      </c>
      <c r="X30">
        <f t="shared" si="17"/>
        <v>0.70483269041031038</v>
      </c>
      <c r="Y30">
        <f t="shared" si="18"/>
        <v>-29.040939594665076</v>
      </c>
      <c r="Z30">
        <f t="shared" si="19"/>
        <v>16.046556669777932</v>
      </c>
      <c r="AA30">
        <f t="shared" si="20"/>
        <v>1.1267700537650081</v>
      </c>
      <c r="AB30">
        <f t="shared" si="21"/>
        <v>-11.865618062636006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54365.811053702295</v>
      </c>
      <c r="AH30" t="s">
        <v>337</v>
      </c>
      <c r="AI30">
        <v>10193.9</v>
      </c>
      <c r="AJ30">
        <v>684.08600000000001</v>
      </c>
      <c r="AK30">
        <v>3236.63</v>
      </c>
      <c r="AL30">
        <f t="shared" si="25"/>
        <v>2552.5439999999999</v>
      </c>
      <c r="AM30">
        <f t="shared" si="26"/>
        <v>0.78864250779360001</v>
      </c>
      <c r="AN30">
        <v>-1.13576277055416</v>
      </c>
      <c r="AO30" t="s">
        <v>285</v>
      </c>
      <c r="AP30" t="s">
        <v>285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2.0998656021503997E-2</v>
      </c>
      <c r="AV30">
        <f t="shared" si="29"/>
        <v>-1.1357627705541569</v>
      </c>
      <c r="AW30" t="e">
        <f t="shared" si="30"/>
        <v>#DIV/0!</v>
      </c>
      <c r="AX30" t="e">
        <f t="shared" si="31"/>
        <v>#DIV/0!</v>
      </c>
      <c r="AY30">
        <f t="shared" si="32"/>
        <v>1.4803921097459779E-13</v>
      </c>
      <c r="AZ30" t="e">
        <f t="shared" si="33"/>
        <v>#DIV/0!</v>
      </c>
      <c r="BA30" t="s">
        <v>285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1.2680016485514061</v>
      </c>
      <c r="BH30" t="e">
        <f t="shared" si="39"/>
        <v>#DIV/0!</v>
      </c>
      <c r="BI30" t="e">
        <f t="shared" si="40"/>
        <v>#DIV/0!</v>
      </c>
      <c r="BJ30">
        <f t="shared" si="41"/>
        <v>4.9998399999999998E-2</v>
      </c>
      <c r="BK30">
        <f t="shared" si="42"/>
        <v>2.0998656021503997E-2</v>
      </c>
      <c r="BL30">
        <f t="shared" si="43"/>
        <v>0.41998655999999995</v>
      </c>
      <c r="BM30">
        <f t="shared" si="44"/>
        <v>9.4996959999999991E-2</v>
      </c>
      <c r="BN30">
        <v>6</v>
      </c>
      <c r="BO30">
        <v>0.5</v>
      </c>
      <c r="BP30" t="s">
        <v>286</v>
      </c>
      <c r="BQ30">
        <v>1600209923</v>
      </c>
      <c r="BR30">
        <v>401.05</v>
      </c>
      <c r="BS30">
        <v>400.00400000000002</v>
      </c>
      <c r="BT30">
        <v>20.923400000000001</v>
      </c>
      <c r="BU30">
        <v>20.149699999999999</v>
      </c>
      <c r="BV30">
        <v>399.36099999999999</v>
      </c>
      <c r="BW30">
        <v>20.985800000000001</v>
      </c>
      <c r="BX30">
        <v>499.99700000000001</v>
      </c>
      <c r="BY30">
        <v>101.55800000000001</v>
      </c>
      <c r="BZ30">
        <v>9.9911299999999995E-2</v>
      </c>
      <c r="CA30">
        <v>23.171700000000001</v>
      </c>
      <c r="CB30">
        <v>23.071000000000002</v>
      </c>
      <c r="CC30">
        <v>999.9</v>
      </c>
      <c r="CD30">
        <v>0</v>
      </c>
      <c r="CE30">
        <v>0</v>
      </c>
      <c r="CF30">
        <v>9994.3799999999992</v>
      </c>
      <c r="CG30">
        <v>0</v>
      </c>
      <c r="CH30">
        <v>1.91117E-3</v>
      </c>
      <c r="CI30">
        <v>4.9998399999999998E-2</v>
      </c>
      <c r="CJ30">
        <v>0</v>
      </c>
      <c r="CK30">
        <v>0</v>
      </c>
      <c r="CL30">
        <v>0</v>
      </c>
      <c r="CM30">
        <v>684.11</v>
      </c>
      <c r="CN30">
        <v>4.9998399999999998E-2</v>
      </c>
      <c r="CO30">
        <v>5.74</v>
      </c>
      <c r="CP30">
        <v>-0.11</v>
      </c>
      <c r="CQ30">
        <v>39.5</v>
      </c>
      <c r="CR30">
        <v>44.311999999999998</v>
      </c>
      <c r="CS30">
        <v>41.936999999999998</v>
      </c>
      <c r="CT30">
        <v>43.561999999999998</v>
      </c>
      <c r="CU30">
        <v>41.125</v>
      </c>
      <c r="CV30">
        <v>0</v>
      </c>
      <c r="CW30">
        <v>0</v>
      </c>
      <c r="CX30">
        <v>0</v>
      </c>
      <c r="CY30">
        <v>1181.39999985695</v>
      </c>
      <c r="CZ30">
        <v>0</v>
      </c>
      <c r="DA30">
        <v>684.08600000000001</v>
      </c>
      <c r="DB30">
        <v>-2.6792306413389002</v>
      </c>
      <c r="DC30">
        <v>-6.10846160463326</v>
      </c>
      <c r="DD30">
        <v>11.1252</v>
      </c>
      <c r="DE30">
        <v>15</v>
      </c>
      <c r="DF30">
        <v>1600209944.5</v>
      </c>
      <c r="DG30" t="s">
        <v>338</v>
      </c>
      <c r="DH30">
        <v>1600209944.5</v>
      </c>
      <c r="DI30">
        <v>1600208680.0999999</v>
      </c>
      <c r="DJ30">
        <v>129</v>
      </c>
      <c r="DK30">
        <v>-1.7999999999999999E-2</v>
      </c>
      <c r="DL30">
        <v>3.0000000000000001E-3</v>
      </c>
      <c r="DM30">
        <v>1.6890000000000001</v>
      </c>
      <c r="DN30">
        <v>-6.2E-2</v>
      </c>
      <c r="DO30">
        <v>400</v>
      </c>
      <c r="DP30">
        <v>20</v>
      </c>
      <c r="DQ30">
        <v>0.7</v>
      </c>
      <c r="DR30">
        <v>0.15</v>
      </c>
      <c r="DS30">
        <v>1.09895125</v>
      </c>
      <c r="DT30">
        <v>0.31377084427767199</v>
      </c>
      <c r="DU30">
        <v>4.8568567571398498E-2</v>
      </c>
      <c r="DV30">
        <v>1</v>
      </c>
      <c r="DW30">
        <v>684.30090909090904</v>
      </c>
      <c r="DX30">
        <v>-1.53843488548931</v>
      </c>
      <c r="DY30">
        <v>1.97547288337442</v>
      </c>
      <c r="DZ30">
        <v>0</v>
      </c>
      <c r="EA30">
        <v>0.78067949999999997</v>
      </c>
      <c r="EB30">
        <v>-4.7870521575985397E-2</v>
      </c>
      <c r="EC30">
        <v>4.6639504607146097E-3</v>
      </c>
      <c r="ED30">
        <v>1</v>
      </c>
      <c r="EE30">
        <v>2</v>
      </c>
      <c r="EF30">
        <v>3</v>
      </c>
      <c r="EG30" t="s">
        <v>325</v>
      </c>
      <c r="EH30">
        <v>100</v>
      </c>
      <c r="EI30">
        <v>100</v>
      </c>
      <c r="EJ30">
        <v>1.6890000000000001</v>
      </c>
      <c r="EK30">
        <v>-6.2399999999999997E-2</v>
      </c>
      <c r="EL30">
        <v>1.7074500000000501</v>
      </c>
      <c r="EM30">
        <v>0</v>
      </c>
      <c r="EN30">
        <v>0</v>
      </c>
      <c r="EO30">
        <v>0</v>
      </c>
      <c r="EP30">
        <v>-6.2350000000002098E-2</v>
      </c>
      <c r="EQ30">
        <v>0</v>
      </c>
      <c r="ER30">
        <v>0</v>
      </c>
      <c r="ES30">
        <v>0</v>
      </c>
      <c r="ET30">
        <v>-1</v>
      </c>
      <c r="EU30">
        <v>-1</v>
      </c>
      <c r="EV30">
        <v>-1</v>
      </c>
      <c r="EW30">
        <v>-1</v>
      </c>
      <c r="EX30">
        <v>20.9</v>
      </c>
      <c r="EY30">
        <v>20.7</v>
      </c>
      <c r="EZ30">
        <v>2</v>
      </c>
      <c r="FA30">
        <v>511.49700000000001</v>
      </c>
      <c r="FB30">
        <v>474.76400000000001</v>
      </c>
      <c r="FC30">
        <v>18.916899999999998</v>
      </c>
      <c r="FD30">
        <v>33.424900000000001</v>
      </c>
      <c r="FE30">
        <v>29.9999</v>
      </c>
      <c r="FF30">
        <v>33.315600000000003</v>
      </c>
      <c r="FG30">
        <v>33.267499999999998</v>
      </c>
      <c r="FH30">
        <v>21.870200000000001</v>
      </c>
      <c r="FI30">
        <v>-30</v>
      </c>
      <c r="FJ30">
        <v>-30</v>
      </c>
      <c r="FK30">
        <v>18.913900000000002</v>
      </c>
      <c r="FL30">
        <v>400</v>
      </c>
      <c r="FM30">
        <v>4.90618</v>
      </c>
      <c r="FN30">
        <v>101.02800000000001</v>
      </c>
      <c r="FO30">
        <v>101.32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2020-09-15T17:44:45Z</dcterms:created>
  <dcterms:modified xsi:type="dcterms:W3CDTF">2020-09-21T13:57:49Z</dcterms:modified>
</cp:coreProperties>
</file>